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8865" activeTab="0"/>
  </bookViews>
  <sheets>
    <sheet name="記入上の注意（必ずお読みください）" sheetId="1" r:id="rId1"/>
    <sheet name="申込一覧" sheetId="2" r:id="rId2"/>
    <sheet name="リレー" sheetId="3" r:id="rId3"/>
    <sheet name="競技者" sheetId="4" state="hidden" r:id="rId4"/>
    <sheet name="ﾘﾚｰDB" sheetId="5" state="hidden" r:id="rId5"/>
    <sheet name="名前" sheetId="6" state="hidden" r:id="rId6"/>
    <sheet name="参加料" sheetId="7" state="hidden" r:id="rId7"/>
  </sheets>
  <definedNames>
    <definedName name="_xlfn.COUNTIFS" hidden="1">#NAME?</definedName>
    <definedName name="_xlfn.SINGLE" hidden="1">#NAME?</definedName>
    <definedName name="_xlnm.Print_Area" localSheetId="1">'申込一覧'!$A$1:$M$97</definedName>
    <definedName name="_xlnm.Print_Titles" localSheetId="1">'申込一覧'!$17:$17</definedName>
    <definedName name="Rチーム">'名前'!$D$24:$D$33</definedName>
    <definedName name="ﾅﾝﾊﾞｰ">'申込一覧'!$B$18:$B$97</definedName>
    <definedName name="一般リレー">'名前'!$D$9:$D$12</definedName>
    <definedName name="県名_個人">'名前'!$W$4:$W$52</definedName>
    <definedName name="種別">'名前'!$F$30:$F$32</definedName>
    <definedName name="女子">'名前'!$J$3:$J$20</definedName>
    <definedName name="性別">'名前'!$D$4:$D$5</definedName>
    <definedName name="男子">'名前'!$G$3:$G$24</definedName>
    <definedName name="中学リレー">'名前'!$D$16:$D$17</definedName>
    <definedName name="中学女子">'名前'!$M$19:$M$28</definedName>
    <definedName name="中学男子">'名前'!$M$3:$M$15</definedName>
    <definedName name="都道府県名">'名前'!$B$5:$B$52</definedName>
  </definedNames>
  <calcPr fullCalcOnLoad="1"/>
</workbook>
</file>

<file path=xl/comments2.xml><?xml version="1.0" encoding="utf-8"?>
<comments xmlns="http://schemas.openxmlformats.org/spreadsheetml/2006/main">
  <authors>
    <author>Doctest Doctest</author>
  </authors>
  <commentList>
    <comment ref="D17" authorId="0">
      <text>
        <r>
          <rPr>
            <b/>
            <sz val="9"/>
            <rFont val="ＭＳ Ｐゴシック"/>
            <family val="3"/>
          </rPr>
          <t>ヘボン式ローマ字でに入力してください。
名の頭文字を大文字で，姓（名字）はすべて大文字で記入してください。
（例）Taro TOKUSHIMA</t>
        </r>
      </text>
    </comment>
    <comment ref="E17" authorId="0">
      <text>
        <r>
          <rPr>
            <b/>
            <sz val="9"/>
            <rFont val="ＭＳ Ｐゴシック"/>
            <family val="3"/>
          </rPr>
          <t>生まれた西暦を４桁で記入してください。</t>
        </r>
      </text>
    </comment>
  </commentList>
</comments>
</file>

<file path=xl/sharedStrings.xml><?xml version="1.0" encoding="utf-8"?>
<sst xmlns="http://schemas.openxmlformats.org/spreadsheetml/2006/main" count="499" uniqueCount="342">
  <si>
    <t>ﾅﾝﾊﾞｰ</t>
  </si>
  <si>
    <t>性別</t>
  </si>
  <si>
    <t>最高記録</t>
  </si>
  <si>
    <t>№</t>
  </si>
  <si>
    <t>都道
府県</t>
  </si>
  <si>
    <t>NO</t>
  </si>
  <si>
    <t>都道府県名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</si>
  <si>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</si>
  <si>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</si>
  <si>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</si>
  <si>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</si>
  <si>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</si>
  <si>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</si>
  <si>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</si>
  <si>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</si>
  <si>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</si>
  <si>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</si>
  <si>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</si>
  <si>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</si>
  <si>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</si>
  <si>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</si>
  <si>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</si>
  <si>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</si>
  <si>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</si>
  <si>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</si>
  <si>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</si>
  <si>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</si>
  <si>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</si>
  <si>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</si>
  <si>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</si>
  <si>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</si>
  <si>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</si>
  <si>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</si>
  <si>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</si>
  <si>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</si>
  <si>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</si>
  <si>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</si>
  <si>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</si>
  <si>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</si>
  <si>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</si>
  <si>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</si>
  <si>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</si>
  <si>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</si>
  <si>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</si>
  <si>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</si>
  <si>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</si>
  <si>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</si>
  <si>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</si>
  <si>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</si>
  <si>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山　口</t>
  </si>
  <si>
    <t>徳　島</t>
  </si>
  <si>
    <t>香　川</t>
  </si>
  <si>
    <t>愛　媛</t>
  </si>
  <si>
    <t>高　知</t>
  </si>
  <si>
    <t>男子</t>
  </si>
  <si>
    <t>申込責任者</t>
  </si>
  <si>
    <t>00200</t>
  </si>
  <si>
    <t>00300</t>
  </si>
  <si>
    <t>00500</t>
  </si>
  <si>
    <t>00600</t>
  </si>
  <si>
    <t>00800</t>
  </si>
  <si>
    <t>01000</t>
  </si>
  <si>
    <t>01100</t>
  </si>
  <si>
    <t>03400</t>
  </si>
  <si>
    <t>03700</t>
  </si>
  <si>
    <t>04400</t>
  </si>
  <si>
    <t>04600</t>
  </si>
  <si>
    <t>05300</t>
  </si>
  <si>
    <t>06100</t>
  </si>
  <si>
    <t>07100</t>
  </si>
  <si>
    <t>07200</t>
  </si>
  <si>
    <t>07300</t>
  </si>
  <si>
    <t>07400</t>
  </si>
  <si>
    <t>08100</t>
  </si>
  <si>
    <t>08230</t>
  </si>
  <si>
    <t>08400</t>
  </si>
  <si>
    <t>08600</t>
  </si>
  <si>
    <t>08730</t>
  </si>
  <si>
    <t>08800</t>
  </si>
  <si>
    <t>08900</t>
  </si>
  <si>
    <t>09130</t>
  </si>
  <si>
    <t>09400</t>
  </si>
  <si>
    <t>09200</t>
  </si>
  <si>
    <t>09300</t>
  </si>
  <si>
    <t>女子</t>
  </si>
  <si>
    <t>所属名略称</t>
  </si>
  <si>
    <t>参加人数</t>
  </si>
  <si>
    <t>個人種目数</t>
  </si>
  <si>
    <t>リレー種目数</t>
  </si>
  <si>
    <t>参加料合計</t>
  </si>
  <si>
    <t>計</t>
  </si>
  <si>
    <t>性</t>
  </si>
  <si>
    <t>種別</t>
  </si>
  <si>
    <t>一般</t>
  </si>
  <si>
    <t>高校</t>
  </si>
  <si>
    <t>種目</t>
  </si>
  <si>
    <t>男4×100mR</t>
  </si>
  <si>
    <t>女4×100mR</t>
  </si>
  <si>
    <t>選手①</t>
  </si>
  <si>
    <t>選手②</t>
  </si>
  <si>
    <t>選手③</t>
  </si>
  <si>
    <t>選手④</t>
  </si>
  <si>
    <t>選手⑤</t>
  </si>
  <si>
    <t>選手⑥</t>
  </si>
  <si>
    <t>チーム</t>
  </si>
  <si>
    <t>所 属 名</t>
  </si>
  <si>
    <t>種   別</t>
  </si>
  <si>
    <t>リレー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</si>
  <si>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</si>
  <si>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</si>
  <si>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</si>
  <si>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</si>
  <si>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</si>
  <si>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</si>
  <si>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</si>
  <si>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</si>
  <si>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</si>
  <si>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</si>
  <si>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Rチーム</t>
  </si>
  <si>
    <t>個人</t>
  </si>
  <si>
    <t>高校（県外）</t>
  </si>
  <si>
    <t>一般（県外）</t>
  </si>
  <si>
    <t>DB</t>
  </si>
  <si>
    <t>N1</t>
  </si>
  <si>
    <t>N2</t>
  </si>
  <si>
    <t>SX</t>
  </si>
  <si>
    <t>KC</t>
  </si>
  <si>
    <t>MC</t>
  </si>
  <si>
    <t>TL</t>
  </si>
  <si>
    <t>WT</t>
  </si>
  <si>
    <t>ZK</t>
  </si>
  <si>
    <t>S1</t>
  </si>
  <si>
    <t>S2</t>
  </si>
  <si>
    <t>S3</t>
  </si>
  <si>
    <t>TM</t>
  </si>
  <si>
    <t>S4</t>
  </si>
  <si>
    <t>S5</t>
  </si>
  <si>
    <t>S6</t>
  </si>
  <si>
    <t>氏　名</t>
  </si>
  <si>
    <t>【2】</t>
  </si>
  <si>
    <t>【3】</t>
  </si>
  <si>
    <t>【4】</t>
  </si>
  <si>
    <t>【5】</t>
  </si>
  <si>
    <t>【6】</t>
  </si>
  <si>
    <t>【7】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</si>
  <si>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</si>
  <si>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</si>
  <si>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</si>
  <si>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</si>
  <si>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</si>
  <si>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</si>
  <si>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</si>
  <si>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</si>
  <si>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</si>
  <si>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</si>
  <si>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</si>
  <si>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</si>
  <si>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</si>
  <si>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</si>
  <si>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</si>
  <si>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</si>
  <si>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</si>
  <si>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</si>
  <si>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</si>
  <si>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</si>
  <si>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</si>
  <si>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</si>
  <si>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</si>
  <si>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</si>
  <si>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</si>
  <si>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</si>
  <si>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</si>
  <si>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</si>
  <si>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</si>
  <si>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</si>
  <si>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</si>
  <si>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</si>
  <si>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</si>
  <si>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</si>
  <si>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</si>
  <si>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</si>
  <si>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</si>
  <si>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</si>
  <si>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</si>
  <si>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</si>
  <si>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</si>
  <si>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</si>
  <si>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</si>
  <si>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都道府県</t>
  </si>
  <si>
    <t>団　体　名（個人名）</t>
  </si>
  <si>
    <t>男子種目数</t>
  </si>
  <si>
    <t>女子種目数</t>
  </si>
  <si>
    <t>種目数計</t>
  </si>
  <si>
    <t>金額合計</t>
  </si>
  <si>
    <t>摘要</t>
  </si>
  <si>
    <t>P配布数</t>
  </si>
  <si>
    <t>種目数</t>
  </si>
  <si>
    <t>個人種目</t>
  </si>
  <si>
    <t>中学男子</t>
  </si>
  <si>
    <t>00250</t>
  </si>
  <si>
    <t>00350</t>
  </si>
  <si>
    <t>00550</t>
  </si>
  <si>
    <t>00650</t>
  </si>
  <si>
    <t>00850</t>
  </si>
  <si>
    <t>01050</t>
  </si>
  <si>
    <t>03250</t>
  </si>
  <si>
    <t>07150</t>
  </si>
  <si>
    <t>07250</t>
  </si>
  <si>
    <t>07350</t>
  </si>
  <si>
    <t>08350</t>
  </si>
  <si>
    <t>09050</t>
  </si>
  <si>
    <t>中学女子</t>
  </si>
  <si>
    <t>04250</t>
  </si>
  <si>
    <t>08550</t>
  </si>
  <si>
    <t>08850</t>
  </si>
  <si>
    <t>中学校</t>
  </si>
  <si>
    <t>小学校</t>
  </si>
  <si>
    <t>中学校（県外）</t>
  </si>
  <si>
    <t>小学校（県外）</t>
  </si>
  <si>
    <t>小学男子</t>
  </si>
  <si>
    <t>00270</t>
  </si>
  <si>
    <t>小学女子</t>
  </si>
  <si>
    <t>一般高校</t>
  </si>
  <si>
    <t>男4×100mR</t>
  </si>
  <si>
    <t>混合4×400mR</t>
  </si>
  <si>
    <t>中学</t>
  </si>
  <si>
    <t>小学</t>
  </si>
  <si>
    <t>男中_100m</t>
  </si>
  <si>
    <t>男中_200m</t>
  </si>
  <si>
    <t>男中_400m</t>
  </si>
  <si>
    <t>男中_800m</t>
  </si>
  <si>
    <t>男中_1500m</t>
  </si>
  <si>
    <t>男中_3000m</t>
  </si>
  <si>
    <t>男中_110mH</t>
  </si>
  <si>
    <t>男中_走高跳</t>
  </si>
  <si>
    <t>男中_棒高跳</t>
  </si>
  <si>
    <t>男中_走幅跳</t>
  </si>
  <si>
    <t>男中_砲丸投</t>
  </si>
  <si>
    <t>男中_円盤投</t>
  </si>
  <si>
    <t>女_100m</t>
  </si>
  <si>
    <t>女_200m</t>
  </si>
  <si>
    <t>女_400m</t>
  </si>
  <si>
    <t>女_800m</t>
  </si>
  <si>
    <t>女_1500m</t>
  </si>
  <si>
    <t>女_3000m</t>
  </si>
  <si>
    <t>女_100mH</t>
  </si>
  <si>
    <t>女_400mH</t>
  </si>
  <si>
    <t>女_5000mW</t>
  </si>
  <si>
    <t>女_走高跳</t>
  </si>
  <si>
    <t>女_棒高跳</t>
  </si>
  <si>
    <t>女_走幅跳</t>
  </si>
  <si>
    <t>女_三段跳</t>
  </si>
  <si>
    <t>女_砲丸投</t>
  </si>
  <si>
    <t>女_円盤投</t>
  </si>
  <si>
    <t>女_ﾊﾝﾏｰ投</t>
  </si>
  <si>
    <t>女_やり投</t>
  </si>
  <si>
    <t>男_100m</t>
  </si>
  <si>
    <t>男_200m</t>
  </si>
  <si>
    <t>男_400m</t>
  </si>
  <si>
    <t>男_800m</t>
  </si>
  <si>
    <t>男_1500m</t>
  </si>
  <si>
    <t>男_5000m</t>
  </si>
  <si>
    <t>男_110mH</t>
  </si>
  <si>
    <t>男_400mH</t>
  </si>
  <si>
    <t>男_5000mW</t>
  </si>
  <si>
    <t>男_走高跳</t>
  </si>
  <si>
    <t>男_棒高跳</t>
  </si>
  <si>
    <t>男_走幅跳</t>
  </si>
  <si>
    <t>男_三段跳</t>
  </si>
  <si>
    <t>男_砲丸投</t>
  </si>
  <si>
    <t>男_(高)砲丸投</t>
  </si>
  <si>
    <t>男_円盤投</t>
  </si>
  <si>
    <t>男_(高)円盤投</t>
  </si>
  <si>
    <t>男_ﾊﾝﾏｰ投</t>
  </si>
  <si>
    <t>男_(高)ﾊﾝﾏｰ投</t>
  </si>
  <si>
    <t>男_やり投</t>
  </si>
  <si>
    <t>男_3000mSC</t>
  </si>
  <si>
    <t>女中_100m</t>
  </si>
  <si>
    <t>女中_200m</t>
  </si>
  <si>
    <t>女中_800m</t>
  </si>
  <si>
    <t>女中_1500m</t>
  </si>
  <si>
    <t>女中_100mH</t>
  </si>
  <si>
    <t>女中_走高跳</t>
  </si>
  <si>
    <t>女中_走幅跳</t>
  </si>
  <si>
    <t>女中_砲丸投</t>
  </si>
  <si>
    <t>女中_円盤投</t>
  </si>
  <si>
    <t>男小_100m</t>
  </si>
  <si>
    <t>女小_100m</t>
  </si>
  <si>
    <t>00200</t>
  </si>
  <si>
    <t>08100</t>
  </si>
  <si>
    <t>08230</t>
  </si>
  <si>
    <t>08600</t>
  </si>
  <si>
    <t>08730</t>
  </si>
  <si>
    <t>08900</t>
  </si>
  <si>
    <t>09130</t>
  </si>
  <si>
    <t>08400</t>
  </si>
  <si>
    <t>09400</t>
  </si>
  <si>
    <t>混合4×100mR</t>
  </si>
  <si>
    <r>
      <t>印刷したものは，</t>
    </r>
    <r>
      <rPr>
        <u val="single"/>
        <sz val="14"/>
        <color indexed="56"/>
        <rFont val="ＭＳ Ｐゴシック"/>
        <family val="3"/>
      </rPr>
      <t>競技会当日</t>
    </r>
    <r>
      <rPr>
        <sz val="14"/>
        <rFont val="ＭＳ Ｐゴシック"/>
        <family val="3"/>
      </rPr>
      <t>に</t>
    </r>
    <r>
      <rPr>
        <sz val="14"/>
        <color indexed="8"/>
        <rFont val="ＭＳ Ｐゴシック"/>
        <family val="3"/>
      </rPr>
      <t>受付までご提出ください。※（郵送をしないでください。）</t>
    </r>
  </si>
  <si>
    <t>男4×400mR</t>
  </si>
  <si>
    <t>女4×400mR</t>
  </si>
  <si>
    <t>第43回徳島陸上競技カーニバル　参加申込み一覧表</t>
  </si>
  <si>
    <t>種目２</t>
  </si>
  <si>
    <t>種目１</t>
  </si>
  <si>
    <t>ﾛｰﾏ字</t>
  </si>
  <si>
    <t>生年</t>
  </si>
  <si>
    <t>申込者の
携帯電話</t>
  </si>
  <si>
    <t>注１　選手の欄にナンバーカード（半角数字）を入力してください。</t>
  </si>
  <si>
    <t>注２　リレーのみの参加選手も【申込一覧】に入力してください。</t>
  </si>
  <si>
    <t>注３　同種目に複数チーム参加する場合はチーム欄に「 A，B，C，・・・・ 」等をリストより選択してください。</t>
  </si>
  <si>
    <t>注４　同種目に1チームの場合はチーム欄は空白でお願いします。</t>
  </si>
  <si>
    <t>所  属  長</t>
  </si>
  <si>
    <t>所  属
住  所</t>
  </si>
  <si>
    <t>所    属
〒番号</t>
  </si>
  <si>
    <t>第４３回</t>
  </si>
  <si>
    <t>徳島陸上競技カーニバル　リレー申込み</t>
  </si>
  <si>
    <t>入力上の注意（必ずお読みください）</t>
  </si>
  <si>
    <t>（注）参加資格については，要項を十分にご覧ください。</t>
  </si>
  <si>
    <t>【1】</t>
  </si>
  <si>
    <t>本大会専用の申込みファイルであることを確認してください。</t>
  </si>
  <si>
    <t>ファイル名の【所属名】を校名や団体名に変更してください。</t>
  </si>
  <si>
    <t>例：【城東高】2021カーニバル申し込み</t>
  </si>
  <si>
    <t>色のついたセルにのみ入力してください。</t>
  </si>
  <si>
    <t>例にならって記入してください。</t>
  </si>
  <si>
    <r>
      <rPr>
        <sz val="14"/>
        <color indexed="10"/>
        <rFont val="ＭＳ Ｐゴシック"/>
        <family val="3"/>
      </rPr>
      <t>最高記録</t>
    </r>
    <r>
      <rPr>
        <sz val="14"/>
        <color indexed="8"/>
        <rFont val="ＭＳ Ｐゴシック"/>
        <family val="3"/>
      </rPr>
      <t>は「秒」や「m」などの単位は入力せず、</t>
    </r>
    <r>
      <rPr>
        <sz val="14"/>
        <color indexed="10"/>
        <rFont val="ＭＳ Ｐゴシック"/>
        <family val="3"/>
      </rPr>
      <t>数字のみを入力</t>
    </r>
    <r>
      <rPr>
        <sz val="14"/>
        <color indexed="8"/>
        <rFont val="ＭＳ Ｐゴシック"/>
        <family val="3"/>
      </rPr>
      <t>してください。</t>
    </r>
  </si>
  <si>
    <t>ナンバーの「－」ハイフンは省いて入力してください。</t>
  </si>
  <si>
    <t>※</t>
  </si>
  <si>
    <t>ローマ字の欄は，氏名をヘボン式ローマ字で表記してください。</t>
  </si>
  <si>
    <r>
      <t>　　</t>
    </r>
    <r>
      <rPr>
        <b/>
        <u val="single"/>
        <sz val="14"/>
        <color indexed="8"/>
        <rFont val="ＭＳ Ｐゴシック"/>
        <family val="3"/>
      </rPr>
      <t>名の頭文字を大文字で，姓（名字）はすべて大文字で</t>
    </r>
    <r>
      <rPr>
        <sz val="14"/>
        <color indexed="8"/>
        <rFont val="ＭＳ Ｐゴシック"/>
        <family val="3"/>
      </rPr>
      <t>記入してください。</t>
    </r>
  </si>
  <si>
    <t>※</t>
  </si>
  <si>
    <r>
      <t>生年は，</t>
    </r>
    <r>
      <rPr>
        <b/>
        <sz val="14"/>
        <color indexed="8"/>
        <rFont val="ＭＳ Ｐゴシック"/>
        <family val="3"/>
      </rPr>
      <t>西暦</t>
    </r>
    <r>
      <rPr>
        <sz val="14"/>
        <color indexed="8"/>
        <rFont val="ＭＳ Ｐゴシック"/>
        <family val="3"/>
      </rPr>
      <t>を入力してください。</t>
    </r>
  </si>
  <si>
    <t>リレーは「リレー」シートに入力して申込みしてください。</t>
  </si>
  <si>
    <t>「 都道府県 」「 種別 」「 性別 」「 種目 」はプルダウンから選択してください。</t>
  </si>
  <si>
    <t>ファイルを保存して、以下のメールアドレスへ送信してください。</t>
  </si>
  <si>
    <t>メール送信先アドレス　：　tokujimunakata@yahoo.co.jp　　申込期限　3月29日（月）17:00</t>
  </si>
  <si>
    <t>メール送信後，２～３日経っても返信メール（受領確認）がない場合は，ご連絡ください。</t>
  </si>
  <si>
    <r>
      <rPr>
        <sz val="14"/>
        <color indexed="10"/>
        <rFont val="ＭＳ Ｐゴシック"/>
        <family val="3"/>
      </rPr>
      <t>受領確認メール</t>
    </r>
    <r>
      <rPr>
        <sz val="14"/>
        <color indexed="8"/>
        <rFont val="ＭＳ Ｐゴシック"/>
        <family val="3"/>
      </rPr>
      <t>が届いて</t>
    </r>
    <r>
      <rPr>
        <b/>
        <u val="single"/>
        <sz val="14"/>
        <color indexed="8"/>
        <rFont val="ＭＳ Ｐゴシック"/>
        <family val="3"/>
      </rPr>
      <t>はじめて申込みを受け付けたことになります。</t>
    </r>
  </si>
  <si>
    <t>【8】</t>
  </si>
  <si>
    <t>【9】</t>
  </si>
  <si>
    <t>入力について不明な点は，下記までご連絡ください。</t>
  </si>
  <si>
    <t>　　　　　　　徳島陸協　記録情報処理　　鈴木　有二（城東高校）</t>
  </si>
  <si>
    <t>　　　　　　　TEL：　090-7625-7705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</si>
</sst>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中学校&quot;"/>
    <numFmt numFmtId="177" formatCode="[=1]&quot;男&quot;;[=2]&quot;女&quot;;General"/>
    <numFmt numFmtId="178" formatCode="&quot;第&quot;0&quot;回&quot;"/>
    <numFmt numFmtId="179" formatCode="[$-411]ggge&quot;年&quot;m&quot;月&quot;d&quot;日&quot;;@"/>
    <numFmt numFmtId="180" formatCode="#,##0&quot;円&quot;;[Red]\-#,##0"/>
    <numFmt numFmtId="181" formatCode="000"/>
    <numFmt numFmtId="182" formatCode="00000"/>
    <numFmt numFmtId="183" formatCode="0000"/>
    <numFmt numFmtId="184" formatCode="@&quot;高等学校&quot;"/>
    <numFmt numFmtId="185" formatCode="[&gt;10000]0&quot;’&quot;00&quot;”&quot;00;0&quot;”&quot;00"/>
    <numFmt numFmtId="186" formatCode="[=1]&quot;○&quot;;General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000\-0000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48"/>
      <color indexed="60"/>
      <name val="ＭＳ Ｐゴシック"/>
      <family val="3"/>
    </font>
    <font>
      <sz val="20"/>
      <color indexed="8"/>
      <name val="ＭＳ Ｐゴシック"/>
      <family val="3"/>
    </font>
    <font>
      <sz val="12"/>
      <name val="ＭＳ Ｐゴシック"/>
      <family val="3"/>
    </font>
    <font>
      <u val="single"/>
      <sz val="14"/>
      <color indexed="56"/>
      <name val="ＭＳ Ｐゴシック"/>
      <family val="3"/>
    </font>
    <font>
      <sz val="14"/>
      <name val="ＭＳ Ｐゴシック"/>
      <family val="3"/>
    </font>
    <font>
      <b/>
      <sz val="14"/>
      <color indexed="8"/>
      <name val="ＭＳ Ｐゴシック"/>
      <family val="3"/>
    </font>
    <font>
      <b/>
      <sz val="9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14"/>
      <color indexed="30"/>
      <name val="ＭＳ Ｐゴシック"/>
      <family val="3"/>
    </font>
    <font>
      <b/>
      <u val="single"/>
      <sz val="18"/>
      <color indexed="10"/>
      <name val="HG丸ｺﾞｼｯｸM-PRO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0000"/>
      <name val="Calibri"/>
      <family val="3"/>
    </font>
    <font>
      <sz val="10"/>
      <color rgb="FF000000"/>
      <name val="Calibri"/>
      <family val="3"/>
    </font>
    <font>
      <sz val="14"/>
      <color rgb="FFFF0000"/>
      <name val="ＭＳ Ｐゴシック"/>
      <family val="3"/>
    </font>
    <font>
      <sz val="11"/>
      <color theme="1"/>
      <name val="ＭＳ 明朝"/>
      <family val="1"/>
    </font>
    <font>
      <sz val="14"/>
      <color rgb="FF0070C0"/>
      <name val="ＭＳ Ｐゴシック"/>
      <family val="3"/>
    </font>
    <font>
      <b/>
      <u val="single"/>
      <sz val="18"/>
      <color rgb="FFFF0000"/>
      <name val="HG丸ｺﾞｼｯｸM-PRO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double"/>
    </border>
    <border>
      <left style="thin"/>
      <right style="thin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hair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hair"/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57" fillId="30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58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31" borderId="0" applyNumberFormat="0" applyBorder="0" applyAlignment="0" applyProtection="0"/>
  </cellStyleXfs>
  <cellXfs count="20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right"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179" fontId="10" fillId="0" borderId="0" xfId="0" applyNumberFormat="1" applyFont="1" applyAlignment="1">
      <alignment horizontal="right" vertical="center"/>
    </xf>
    <xf numFmtId="0" fontId="3" fillId="0" borderId="0" xfId="63" applyAlignment="1">
      <alignment/>
      <protection/>
    </xf>
    <xf numFmtId="49" fontId="3" fillId="0" borderId="0" xfId="63" applyNumberFormat="1" applyAlignment="1">
      <alignment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3" fillId="0" borderId="0" xfId="64">
      <alignment/>
      <protection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shrinkToFit="1"/>
    </xf>
    <xf numFmtId="0" fontId="0" fillId="32" borderId="15" xfId="0" applyFill="1" applyBorder="1" applyAlignment="1" applyProtection="1">
      <alignment horizontal="center" vertical="center"/>
      <protection locked="0"/>
    </xf>
    <xf numFmtId="0" fontId="0" fillId="32" borderId="16" xfId="0" applyFill="1" applyBorder="1" applyAlignment="1" applyProtection="1">
      <alignment vertical="center" shrinkToFit="1"/>
      <protection locked="0"/>
    </xf>
    <xf numFmtId="0" fontId="0" fillId="32" borderId="17" xfId="0" applyFill="1" applyBorder="1" applyAlignment="1" applyProtection="1">
      <alignment vertical="center" shrinkToFit="1"/>
      <protection locked="0"/>
    </xf>
    <xf numFmtId="0" fontId="6" fillId="32" borderId="17" xfId="0" applyFont="1" applyFill="1" applyBorder="1" applyAlignment="1" applyProtection="1">
      <alignment horizontal="center" vertical="center" shrinkToFit="1"/>
      <protection locked="0"/>
    </xf>
    <xf numFmtId="0" fontId="0" fillId="32" borderId="17" xfId="0" applyFill="1" applyBorder="1" applyAlignment="1" applyProtection="1">
      <alignment horizontal="center" vertical="center" shrinkToFit="1"/>
      <protection locked="0"/>
    </xf>
    <xf numFmtId="177" fontId="0" fillId="32" borderId="18" xfId="0" applyNumberFormat="1" applyFill="1" applyBorder="1" applyAlignment="1" applyProtection="1">
      <alignment horizontal="center" vertical="center" shrinkToFit="1"/>
      <protection locked="0"/>
    </xf>
    <xf numFmtId="0" fontId="0" fillId="32" borderId="19" xfId="0" applyFill="1" applyBorder="1" applyAlignment="1" applyProtection="1">
      <alignment vertical="center" shrinkToFit="1"/>
      <protection locked="0"/>
    </xf>
    <xf numFmtId="0" fontId="0" fillId="32" borderId="20" xfId="0" applyFill="1" applyBorder="1" applyAlignment="1" applyProtection="1">
      <alignment vertical="center" shrinkToFit="1"/>
      <protection locked="0"/>
    </xf>
    <xf numFmtId="0" fontId="6" fillId="32" borderId="20" xfId="0" applyFont="1" applyFill="1" applyBorder="1" applyAlignment="1" applyProtection="1">
      <alignment horizontal="center" vertical="center" shrinkToFit="1"/>
      <protection locked="0"/>
    </xf>
    <xf numFmtId="177" fontId="0" fillId="32" borderId="21" xfId="0" applyNumberFormat="1" applyFill="1" applyBorder="1" applyAlignment="1" applyProtection="1">
      <alignment horizontal="center" vertical="center" shrinkToFit="1"/>
      <protection locked="0"/>
    </xf>
    <xf numFmtId="0" fontId="0" fillId="32" borderId="21" xfId="0" applyFill="1" applyBorder="1" applyAlignment="1" applyProtection="1">
      <alignment vertical="center" shrinkToFit="1"/>
      <protection locked="0"/>
    </xf>
    <xf numFmtId="49" fontId="5" fillId="0" borderId="0" xfId="63" applyNumberFormat="1" applyFont="1" applyAlignment="1">
      <alignment horizontal="center" vertical="center" shrinkToFit="1"/>
      <protection/>
    </xf>
    <xf numFmtId="49" fontId="4" fillId="0" borderId="0" xfId="63" applyNumberFormat="1" applyFont="1" applyAlignment="1">
      <alignment horizontal="center" vertical="center" shrinkToFit="1"/>
      <protection/>
    </xf>
    <xf numFmtId="49" fontId="5" fillId="0" borderId="0" xfId="63" applyNumberFormat="1" applyFont="1" applyAlignment="1">
      <alignment horizontal="center" vertical="center"/>
      <protection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22" xfId="0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3" fillId="0" borderId="31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6" fontId="10" fillId="0" borderId="42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61" fillId="33" borderId="19" xfId="0" applyFont="1" applyFill="1" applyBorder="1" applyAlignment="1" applyProtection="1">
      <alignment vertical="center" shrinkToFit="1"/>
      <protection locked="0"/>
    </xf>
    <xf numFmtId="0" fontId="61" fillId="33" borderId="43" xfId="0" applyFont="1" applyFill="1" applyBorder="1" applyAlignment="1" applyProtection="1">
      <alignment vertical="center" shrinkToFit="1"/>
      <protection locked="0"/>
    </xf>
    <xf numFmtId="0" fontId="6" fillId="33" borderId="43" xfId="0" applyFont="1" applyFill="1" applyBorder="1" applyAlignment="1" applyProtection="1">
      <alignment horizontal="center" vertical="center" shrinkToFit="1"/>
      <protection locked="0"/>
    </xf>
    <xf numFmtId="0" fontId="61" fillId="33" borderId="16" xfId="0" applyFont="1" applyFill="1" applyBorder="1" applyAlignment="1" applyProtection="1">
      <alignment vertical="center" shrinkToFit="1"/>
      <protection locked="0"/>
    </xf>
    <xf numFmtId="0" fontId="61" fillId="33" borderId="44" xfId="0" applyFont="1" applyFill="1" applyBorder="1" applyAlignment="1" applyProtection="1">
      <alignment vertical="center" shrinkToFit="1"/>
      <protection locked="0"/>
    </xf>
    <xf numFmtId="0" fontId="6" fillId="33" borderId="44" xfId="0" applyFont="1" applyFill="1" applyBorder="1" applyAlignment="1" applyProtection="1">
      <alignment horizontal="center" vertical="center" shrinkToFit="1"/>
      <protection locked="0"/>
    </xf>
    <xf numFmtId="0" fontId="61" fillId="33" borderId="19" xfId="0" applyFont="1" applyFill="1" applyBorder="1" applyAlignment="1" applyProtection="1">
      <alignment horizontal="right" vertical="center" shrinkToFit="1"/>
      <protection locked="0"/>
    </xf>
    <xf numFmtId="0" fontId="6" fillId="32" borderId="43" xfId="0" applyFont="1" applyFill="1" applyBorder="1" applyAlignment="1" applyProtection="1">
      <alignment horizontal="center" vertical="center" shrinkToFit="1"/>
      <protection locked="0"/>
    </xf>
    <xf numFmtId="0" fontId="62" fillId="33" borderId="20" xfId="0" applyFont="1" applyFill="1" applyBorder="1" applyAlignment="1" applyProtection="1">
      <alignment horizontal="left" vertical="center" shrinkToFit="1"/>
      <protection locked="0"/>
    </xf>
    <xf numFmtId="0" fontId="15" fillId="34" borderId="0" xfId="0" applyFont="1" applyFill="1" applyAlignment="1">
      <alignment vertical="center"/>
    </xf>
    <xf numFmtId="0" fontId="63" fillId="0" borderId="0" xfId="0" applyFont="1" applyAlignment="1">
      <alignment horizontal="right"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49" fontId="64" fillId="0" borderId="0" xfId="0" applyNumberFormat="1" applyFont="1" applyAlignment="1">
      <alignment vertical="center"/>
    </xf>
    <xf numFmtId="0" fontId="64" fillId="0" borderId="0" xfId="0" applyFont="1" applyAlignment="1">
      <alignment vertical="center"/>
    </xf>
    <xf numFmtId="49" fontId="4" fillId="0" borderId="0" xfId="0" applyNumberFormat="1" applyFont="1" applyAlignment="1">
      <alignment vertical="center" shrinkToFit="1"/>
    </xf>
    <xf numFmtId="0" fontId="64" fillId="0" borderId="0" xfId="0" applyFont="1" applyAlignment="1">
      <alignment horizontal="right" vertical="center"/>
    </xf>
    <xf numFmtId="49" fontId="64" fillId="0" borderId="0" xfId="0" applyNumberFormat="1" applyFont="1" applyAlignment="1">
      <alignment horizontal="right" vertical="center"/>
    </xf>
    <xf numFmtId="6" fontId="0" fillId="0" borderId="0" xfId="0" applyNumberFormat="1" applyAlignment="1" applyProtection="1">
      <alignment vertical="center" shrinkToFit="1"/>
      <protection hidden="1"/>
    </xf>
    <xf numFmtId="0" fontId="0" fillId="0" borderId="0" xfId="0" applyNumberFormat="1" applyAlignment="1" applyProtection="1">
      <alignment vertical="center" shrinkToFit="1"/>
      <protection/>
    </xf>
    <xf numFmtId="0" fontId="58" fillId="0" borderId="0" xfId="65">
      <alignment vertical="center"/>
      <protection/>
    </xf>
    <xf numFmtId="0" fontId="58" fillId="0" borderId="0" xfId="65" applyAlignment="1">
      <alignment horizontal="left" vertical="center"/>
      <protection/>
    </xf>
    <xf numFmtId="0" fontId="58" fillId="0" borderId="0" xfId="65" applyAlignment="1">
      <alignment horizontal="center" vertical="center"/>
      <protection/>
    </xf>
    <xf numFmtId="0" fontId="58" fillId="0" borderId="11" xfId="65" applyBorder="1" applyAlignment="1">
      <alignment horizontal="center" vertical="center"/>
      <protection/>
    </xf>
    <xf numFmtId="0" fontId="58" fillId="0" borderId="45" xfId="65" applyBorder="1" applyAlignment="1">
      <alignment horizontal="center" vertical="center"/>
      <protection/>
    </xf>
    <xf numFmtId="0" fontId="58" fillId="0" borderId="10" xfId="65" applyBorder="1" applyAlignment="1">
      <alignment horizontal="center" vertical="center"/>
      <protection/>
    </xf>
    <xf numFmtId="0" fontId="58" fillId="0" borderId="12" xfId="65" applyBorder="1" applyAlignment="1">
      <alignment horizontal="center" vertical="center"/>
      <protection/>
    </xf>
    <xf numFmtId="0" fontId="58" fillId="0" borderId="13" xfId="65" applyBorder="1" applyAlignment="1">
      <alignment horizontal="center" vertical="center"/>
      <protection/>
    </xf>
    <xf numFmtId="0" fontId="58" fillId="0" borderId="0" xfId="61" applyNumberFormat="1" applyFont="1" applyAlignment="1">
      <alignment vertical="center"/>
    </xf>
    <xf numFmtId="0" fontId="0" fillId="0" borderId="46" xfId="0" applyFill="1" applyBorder="1" applyAlignment="1">
      <alignment horizontal="center" vertical="center"/>
    </xf>
    <xf numFmtId="0" fontId="7" fillId="0" borderId="46" xfId="0" applyFont="1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 applyProtection="1">
      <alignment horizontal="center" vertical="center"/>
      <protection locked="0"/>
    </xf>
    <xf numFmtId="6" fontId="0" fillId="0" borderId="47" xfId="0" applyNumberFormat="1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58" fillId="35" borderId="15" xfId="65" applyFill="1" applyBorder="1" applyAlignment="1" applyProtection="1">
      <alignment horizontal="center" vertical="center"/>
      <protection locked="0"/>
    </xf>
    <xf numFmtId="0" fontId="0" fillId="32" borderId="33" xfId="0" applyNumberFormat="1" applyFill="1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hidden="1"/>
    </xf>
    <xf numFmtId="0" fontId="58" fillId="35" borderId="51" xfId="65" applyFill="1" applyBorder="1" applyAlignment="1" applyProtection="1">
      <alignment horizontal="center" vertical="center"/>
      <protection locked="0"/>
    </xf>
    <xf numFmtId="0" fontId="10" fillId="35" borderId="52" xfId="65" applyFont="1" applyFill="1" applyBorder="1" applyAlignment="1" applyProtection="1">
      <alignment horizontal="center" vertical="center"/>
      <protection locked="0"/>
    </xf>
    <xf numFmtId="0" fontId="10" fillId="35" borderId="53" xfId="65" applyFont="1" applyFill="1" applyBorder="1" applyAlignment="1" applyProtection="1">
      <alignment horizontal="center" vertical="center"/>
      <protection locked="0"/>
    </xf>
    <xf numFmtId="0" fontId="10" fillId="35" borderId="54" xfId="65" applyFont="1" applyFill="1" applyBorder="1" applyAlignment="1" applyProtection="1">
      <alignment horizontal="center" vertical="center"/>
      <protection locked="0"/>
    </xf>
    <xf numFmtId="0" fontId="10" fillId="35" borderId="19" xfId="65" applyFont="1" applyFill="1" applyBorder="1" applyAlignment="1" applyProtection="1">
      <alignment horizontal="center" vertical="center"/>
      <protection locked="0"/>
    </xf>
    <xf numFmtId="0" fontId="10" fillId="35" borderId="20" xfId="65" applyFont="1" applyFill="1" applyBorder="1" applyAlignment="1" applyProtection="1">
      <alignment horizontal="center" vertical="center"/>
      <protection locked="0"/>
    </xf>
    <xf numFmtId="0" fontId="10" fillId="35" borderId="21" xfId="65" applyFont="1" applyFill="1" applyBorder="1" applyAlignment="1" applyProtection="1">
      <alignment horizontal="center" vertical="center"/>
      <protection locked="0"/>
    </xf>
    <xf numFmtId="177" fontId="0" fillId="0" borderId="0" xfId="0" applyNumberFormat="1" applyAlignment="1">
      <alignment vertical="center"/>
    </xf>
    <xf numFmtId="0" fontId="0" fillId="32" borderId="18" xfId="0" applyFill="1" applyBorder="1" applyAlignment="1" applyProtection="1">
      <alignment vertical="center" shrinkToFit="1"/>
      <protection locked="0"/>
    </xf>
    <xf numFmtId="0" fontId="65" fillId="0" borderId="0" xfId="0" applyFont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66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1" fillId="0" borderId="47" xfId="0" applyFont="1" applyFill="1" applyBorder="1" applyAlignment="1" applyProtection="1">
      <alignment horizontal="center" vertical="center" wrapText="1"/>
      <protection/>
    </xf>
    <xf numFmtId="0" fontId="1" fillId="0" borderId="55" xfId="0" applyFont="1" applyFill="1" applyBorder="1" applyAlignment="1" applyProtection="1">
      <alignment horizontal="center" vertical="center" wrapText="1"/>
      <protection/>
    </xf>
    <xf numFmtId="0" fontId="1" fillId="35" borderId="46" xfId="0" applyFont="1" applyFill="1" applyBorder="1" applyAlignment="1" applyProtection="1">
      <alignment horizontal="center" vertical="center"/>
      <protection locked="0"/>
    </xf>
    <xf numFmtId="0" fontId="1" fillId="35" borderId="55" xfId="0" applyFont="1" applyFill="1" applyBorder="1" applyAlignment="1" applyProtection="1">
      <alignment horizontal="center" vertical="center"/>
      <protection locked="0"/>
    </xf>
    <xf numFmtId="0" fontId="0" fillId="32" borderId="19" xfId="0" applyFill="1" applyBorder="1" applyAlignment="1" applyProtection="1">
      <alignment horizontal="left" vertical="center" shrinkToFit="1"/>
      <protection locked="0"/>
    </xf>
    <xf numFmtId="0" fontId="0" fillId="32" borderId="20" xfId="0" applyFill="1" applyBorder="1" applyAlignment="1" applyProtection="1">
      <alignment horizontal="left" vertical="center" shrinkToFit="1"/>
      <protection locked="0"/>
    </xf>
    <xf numFmtId="0" fontId="0" fillId="32" borderId="52" xfId="0" applyFill="1" applyBorder="1" applyAlignment="1" applyProtection="1">
      <alignment horizontal="left" vertical="center" shrinkToFit="1"/>
      <protection locked="0"/>
    </xf>
    <xf numFmtId="0" fontId="0" fillId="32" borderId="53" xfId="0" applyFill="1" applyBorder="1" applyAlignment="1" applyProtection="1">
      <alignment horizontal="left" vertical="center" shrinkToFit="1"/>
      <protection locked="0"/>
    </xf>
    <xf numFmtId="6" fontId="0" fillId="0" borderId="15" xfId="0" applyNumberFormat="1" applyBorder="1" applyAlignment="1" applyProtection="1">
      <alignment horizontal="center" vertical="center"/>
      <protection hidden="1"/>
    </xf>
    <xf numFmtId="0" fontId="0" fillId="0" borderId="15" xfId="0" applyBorder="1" applyAlignment="1">
      <alignment horizontal="center" vertical="center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0" fillId="32" borderId="58" xfId="0" applyFill="1" applyBorder="1" applyAlignment="1" applyProtection="1">
      <alignment horizontal="left" vertical="center" shrinkToFit="1"/>
      <protection locked="0"/>
    </xf>
    <xf numFmtId="0" fontId="0" fillId="32" borderId="59" xfId="0" applyFill="1" applyBorder="1" applyAlignment="1" applyProtection="1">
      <alignment horizontal="left" vertical="center" shrinkToFit="1"/>
      <protection locked="0"/>
    </xf>
    <xf numFmtId="0" fontId="7" fillId="32" borderId="47" xfId="0" applyFont="1" applyFill="1" applyBorder="1" applyAlignment="1" applyProtection="1">
      <alignment horizontal="center" vertical="center"/>
      <protection locked="0"/>
    </xf>
    <xf numFmtId="0" fontId="7" fillId="32" borderId="46" xfId="0" applyFont="1" applyFill="1" applyBorder="1" applyAlignment="1" applyProtection="1">
      <alignment horizontal="center" vertical="center"/>
      <protection locked="0"/>
    </xf>
    <xf numFmtId="0" fontId="7" fillId="32" borderId="5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/>
    </xf>
    <xf numFmtId="179" fontId="10" fillId="0" borderId="0" xfId="0" applyNumberFormat="1" applyFont="1" applyAlignment="1">
      <alignment horizontal="right" vertical="center"/>
    </xf>
    <xf numFmtId="0" fontId="0" fillId="35" borderId="47" xfId="0" applyFont="1" applyFill="1" applyBorder="1" applyAlignment="1" applyProtection="1">
      <alignment horizontal="center" vertical="center"/>
      <protection locked="0"/>
    </xf>
    <xf numFmtId="0" fontId="0" fillId="35" borderId="46" xfId="0" applyFont="1" applyFill="1" applyBorder="1" applyAlignment="1" applyProtection="1">
      <alignment horizontal="center" vertical="center"/>
      <protection locked="0"/>
    </xf>
    <xf numFmtId="0" fontId="0" fillId="35" borderId="55" xfId="0" applyFont="1" applyFill="1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hidden="1"/>
    </xf>
    <xf numFmtId="0" fontId="0" fillId="0" borderId="4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4" xfId="0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 horizontal="center" vertical="center"/>
      <protection hidden="1"/>
    </xf>
    <xf numFmtId="0" fontId="0" fillId="0" borderId="61" xfId="0" applyBorder="1" applyAlignment="1" applyProtection="1">
      <alignment horizontal="center" vertical="center"/>
      <protection hidden="1"/>
    </xf>
    <xf numFmtId="0" fontId="0" fillId="0" borderId="50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0" fillId="32" borderId="15" xfId="0" applyFont="1" applyFill="1" applyBorder="1" applyAlignment="1" applyProtection="1">
      <alignment horizontal="center" vertical="center"/>
      <protection locked="0"/>
    </xf>
    <xf numFmtId="0" fontId="7" fillId="32" borderId="15" xfId="0" applyFont="1" applyFill="1" applyBorder="1" applyAlignment="1" applyProtection="1">
      <alignment horizontal="center" vertical="center"/>
      <protection locked="0"/>
    </xf>
    <xf numFmtId="0" fontId="7" fillId="32" borderId="15" xfId="0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9" fillId="32" borderId="15" xfId="0" applyFont="1" applyFill="1" applyBorder="1" applyAlignment="1" applyProtection="1">
      <alignment horizontal="center" vertical="center"/>
      <protection locked="0"/>
    </xf>
    <xf numFmtId="0" fontId="10" fillId="32" borderId="47" xfId="0" applyFont="1" applyFill="1" applyBorder="1" applyAlignment="1" applyProtection="1">
      <alignment horizontal="center" vertical="center"/>
      <protection locked="0"/>
    </xf>
    <xf numFmtId="0" fontId="10" fillId="32" borderId="46" xfId="0" applyFont="1" applyFill="1" applyBorder="1" applyAlignment="1" applyProtection="1">
      <alignment horizontal="center" vertical="center"/>
      <protection locked="0"/>
    </xf>
    <xf numFmtId="0" fontId="10" fillId="32" borderId="55" xfId="0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horizontal="center" vertical="center" wrapText="1"/>
      <protection/>
    </xf>
    <xf numFmtId="194" fontId="7" fillId="35" borderId="47" xfId="0" applyNumberFormat="1" applyFont="1" applyFill="1" applyBorder="1" applyAlignment="1" applyProtection="1">
      <alignment horizontal="center" vertical="center"/>
      <protection locked="0"/>
    </xf>
    <xf numFmtId="194" fontId="7" fillId="35" borderId="46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 applyProtection="1">
      <alignment horizontal="center" vertical="center"/>
      <protection hidden="1"/>
    </xf>
    <xf numFmtId="0" fontId="0" fillId="0" borderId="69" xfId="0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 horizontal="center" vertical="center"/>
      <protection hidden="1"/>
    </xf>
    <xf numFmtId="6" fontId="0" fillId="0" borderId="63" xfId="0" applyNumberFormat="1" applyBorder="1" applyAlignment="1" applyProtection="1">
      <alignment horizontal="center" vertical="center"/>
      <protection hidden="1"/>
    </xf>
    <xf numFmtId="6" fontId="0" fillId="0" borderId="46" xfId="0" applyNumberFormat="1" applyBorder="1" applyAlignment="1" applyProtection="1">
      <alignment horizontal="center" vertical="center"/>
      <protection hidden="1"/>
    </xf>
    <xf numFmtId="6" fontId="0" fillId="0" borderId="55" xfId="0" applyNumberFormat="1" applyBorder="1" applyAlignment="1" applyProtection="1">
      <alignment horizontal="center" vertical="center"/>
      <protection hidden="1"/>
    </xf>
    <xf numFmtId="0" fontId="0" fillId="0" borderId="70" xfId="0" applyBorder="1" applyAlignment="1" applyProtection="1">
      <alignment horizontal="center" vertical="center"/>
      <protection hidden="1"/>
    </xf>
    <xf numFmtId="0" fontId="0" fillId="0" borderId="71" xfId="0" applyBorder="1" applyAlignment="1" applyProtection="1">
      <alignment horizontal="center" vertical="center"/>
      <protection hidden="1"/>
    </xf>
    <xf numFmtId="0" fontId="0" fillId="0" borderId="66" xfId="0" applyBorder="1" applyAlignment="1" applyProtection="1">
      <alignment horizontal="center" vertical="center"/>
      <protection hidden="1"/>
    </xf>
    <xf numFmtId="0" fontId="0" fillId="0" borderId="47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9" fillId="0" borderId="47" xfId="65" applyFont="1" applyBorder="1" applyAlignment="1">
      <alignment horizontal="center" vertical="center"/>
      <protection/>
    </xf>
    <xf numFmtId="0" fontId="9" fillId="0" borderId="46" xfId="65" applyFont="1" applyBorder="1" applyAlignment="1">
      <alignment horizontal="center" vertical="center"/>
      <protection/>
    </xf>
    <xf numFmtId="0" fontId="9" fillId="0" borderId="55" xfId="65" applyFont="1" applyBorder="1" applyAlignment="1">
      <alignment horizontal="center" vertical="center"/>
      <protection/>
    </xf>
    <xf numFmtId="0" fontId="58" fillId="0" borderId="0" xfId="65" applyAlignment="1">
      <alignment horizontal="left" vertical="center"/>
      <protection/>
    </xf>
    <xf numFmtId="0" fontId="12" fillId="32" borderId="0" xfId="0" applyFont="1" applyFill="1" applyAlignment="1" applyProtection="1">
      <alignment horizontal="right" vertical="center"/>
      <protection locked="0"/>
    </xf>
    <xf numFmtId="0" fontId="13" fillId="0" borderId="72" xfId="0" applyFont="1" applyBorder="1" applyAlignment="1">
      <alignment horizontal="center" vertical="center" shrinkToFit="1"/>
    </xf>
    <xf numFmtId="0" fontId="13" fillId="0" borderId="73" xfId="0" applyFont="1" applyBorder="1" applyAlignment="1">
      <alignment horizontal="center" vertical="center" shrinkToFit="1"/>
    </xf>
    <xf numFmtId="0" fontId="13" fillId="0" borderId="74" xfId="0" applyFont="1" applyBorder="1" applyAlignment="1">
      <alignment horizontal="center" vertical="center" shrinkToFit="1"/>
    </xf>
    <xf numFmtId="0" fontId="13" fillId="0" borderId="75" xfId="0" applyFont="1" applyBorder="1" applyAlignment="1">
      <alignment horizontal="center" vertical="center" shrinkToFit="1"/>
    </xf>
    <xf numFmtId="0" fontId="13" fillId="0" borderId="76" xfId="0" applyFont="1" applyBorder="1" applyAlignment="1">
      <alignment horizontal="center" vertical="center" shrinkToFit="1"/>
    </xf>
    <xf numFmtId="0" fontId="13" fillId="0" borderId="77" xfId="0" applyFont="1" applyBorder="1" applyAlignment="1">
      <alignment horizontal="center" vertical="center" shrinkToFit="1"/>
    </xf>
    <xf numFmtId="0" fontId="13" fillId="0" borderId="78" xfId="0" applyFont="1" applyBorder="1" applyAlignment="1">
      <alignment horizontal="center" vertical="center" shrinkToFit="1"/>
    </xf>
    <xf numFmtId="0" fontId="13" fillId="0" borderId="79" xfId="0" applyFont="1" applyBorder="1" applyAlignment="1">
      <alignment horizontal="center" vertical="center" shrinkToFit="1"/>
    </xf>
    <xf numFmtId="0" fontId="13" fillId="0" borderId="80" xfId="0" applyFont="1" applyBorder="1" applyAlignment="1">
      <alignment horizontal="center" vertical="center" shrinkToFit="1"/>
    </xf>
    <xf numFmtId="0" fontId="13" fillId="0" borderId="81" xfId="0" applyFont="1" applyBorder="1" applyAlignment="1">
      <alignment horizontal="center" vertical="center" shrinkToFit="1"/>
    </xf>
    <xf numFmtId="0" fontId="10" fillId="0" borderId="77" xfId="0" applyFont="1" applyBorder="1" applyAlignment="1">
      <alignment horizontal="center" vertical="center" shrinkToFit="1"/>
    </xf>
    <xf numFmtId="0" fontId="10" fillId="0" borderId="75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shrinkToFit="1"/>
    </xf>
    <xf numFmtId="0" fontId="10" fillId="0" borderId="71" xfId="0" applyFont="1" applyBorder="1" applyAlignment="1">
      <alignment horizontal="center"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3" xfId="64"/>
    <cellStyle name="標準 4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9</xdr:row>
      <xdr:rowOff>47625</xdr:rowOff>
    </xdr:from>
    <xdr:to>
      <xdr:col>1</xdr:col>
      <xdr:colOff>6153150</xdr:colOff>
      <xdr:row>10</xdr:row>
      <xdr:rowOff>180975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257675"/>
          <a:ext cx="6419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361950</xdr:colOff>
      <xdr:row>3</xdr:row>
      <xdr:rowOff>152400</xdr:rowOff>
    </xdr:from>
    <xdr:to>
      <xdr:col>12</xdr:col>
      <xdr:colOff>590550</xdr:colOff>
      <xdr:row>3</xdr:row>
      <xdr:rowOff>333375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78105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6</xdr:row>
      <xdr:rowOff>133350</xdr:rowOff>
    </xdr:from>
    <xdr:to>
      <xdr:col>4</xdr:col>
      <xdr:colOff>361950</xdr:colOff>
      <xdr:row>6</xdr:row>
      <xdr:rowOff>314325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666875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24"/>
  <sheetViews>
    <sheetView showGridLines="0" tabSelected="1" zoomScalePageLayoutView="0" workbookViewId="0" topLeftCell="A1">
      <selection activeCell="B29" sqref="B29"/>
    </sheetView>
  </sheetViews>
  <sheetFormatPr defaultColWidth="9.140625" defaultRowHeight="34.5" customHeight="1"/>
  <cols>
    <col min="1" max="1" width="4.421875" style="22" bestFit="1" customWidth="1"/>
    <col min="2" max="2" width="92.57421875" style="22" customWidth="1"/>
    <col min="3" max="16384" width="9.00390625" style="22" customWidth="1"/>
  </cols>
  <sheetData>
    <row r="1" spans="1:2" ht="55.5">
      <c r="A1" s="120" t="s">
        <v>316</v>
      </c>
      <c r="B1" s="120"/>
    </row>
    <row r="2" spans="1:2" ht="34.5" customHeight="1">
      <c r="A2" s="121" t="s">
        <v>317</v>
      </c>
      <c r="B2" s="122"/>
    </row>
    <row r="3" spans="1:2" s="44" customFormat="1" ht="34.5" customHeight="1">
      <c r="A3" s="44" t="s">
        <v>318</v>
      </c>
      <c r="B3" s="44" t="s">
        <v>319</v>
      </c>
    </row>
    <row r="4" spans="1:2" s="44" customFormat="1" ht="34.5" customHeight="1">
      <c r="A4" s="44" t="s">
        <v>139</v>
      </c>
      <c r="B4" s="44" t="s">
        <v>320</v>
      </c>
    </row>
    <row r="5" s="44" customFormat="1" ht="34.5" customHeight="1">
      <c r="B5" s="119" t="s">
        <v>321</v>
      </c>
    </row>
    <row r="6" spans="1:2" s="44" customFormat="1" ht="34.5" customHeight="1">
      <c r="A6" s="44" t="s">
        <v>140</v>
      </c>
      <c r="B6" s="44" t="s">
        <v>322</v>
      </c>
    </row>
    <row r="7" spans="1:2" s="44" customFormat="1" ht="34.5" customHeight="1">
      <c r="A7" s="44" t="s">
        <v>141</v>
      </c>
      <c r="B7" s="44" t="s">
        <v>323</v>
      </c>
    </row>
    <row r="8" s="44" customFormat="1" ht="34.5" customHeight="1">
      <c r="B8" s="44" t="s">
        <v>324</v>
      </c>
    </row>
    <row r="9" s="44" customFormat="1" ht="34.5" customHeight="1">
      <c r="B9" s="44" t="s">
        <v>325</v>
      </c>
    </row>
    <row r="10" s="44" customFormat="1" ht="34.5" customHeight="1"/>
    <row r="11" s="44" customFormat="1" ht="34.5" customHeight="1"/>
    <row r="12" spans="1:2" s="44" customFormat="1" ht="34.5" customHeight="1">
      <c r="A12" s="78" t="s">
        <v>326</v>
      </c>
      <c r="B12" s="44" t="s">
        <v>327</v>
      </c>
    </row>
    <row r="13" spans="1:2" s="44" customFormat="1" ht="34.5" customHeight="1">
      <c r="A13" s="78"/>
      <c r="B13" s="44" t="s">
        <v>328</v>
      </c>
    </row>
    <row r="14" spans="1:2" s="44" customFormat="1" ht="34.5" customHeight="1">
      <c r="A14" s="78" t="s">
        <v>329</v>
      </c>
      <c r="B14" s="44" t="s">
        <v>330</v>
      </c>
    </row>
    <row r="15" spans="1:2" s="44" customFormat="1" ht="34.5" customHeight="1">
      <c r="A15" s="44" t="s">
        <v>142</v>
      </c>
      <c r="B15" s="44" t="s">
        <v>331</v>
      </c>
    </row>
    <row r="16" spans="1:2" s="44" customFormat="1" ht="34.5" customHeight="1">
      <c r="A16" s="44" t="s">
        <v>143</v>
      </c>
      <c r="B16" s="44" t="s">
        <v>332</v>
      </c>
    </row>
    <row r="17" spans="1:2" s="44" customFormat="1" ht="34.5" customHeight="1">
      <c r="A17" s="44" t="s">
        <v>144</v>
      </c>
      <c r="B17" s="43" t="s">
        <v>333</v>
      </c>
    </row>
    <row r="18" s="44" customFormat="1" ht="34.5" customHeight="1">
      <c r="B18" s="77" t="s">
        <v>334</v>
      </c>
    </row>
    <row r="19" spans="1:2" s="44" customFormat="1" ht="34.5" customHeight="1">
      <c r="A19" s="78" t="s">
        <v>326</v>
      </c>
      <c r="B19" s="44" t="s">
        <v>335</v>
      </c>
    </row>
    <row r="20" s="44" customFormat="1" ht="34.5" customHeight="1">
      <c r="B20" s="44" t="s">
        <v>336</v>
      </c>
    </row>
    <row r="21" spans="1:2" s="44" customFormat="1" ht="34.5" customHeight="1">
      <c r="A21" s="44" t="s">
        <v>337</v>
      </c>
      <c r="B21" s="44" t="s">
        <v>298</v>
      </c>
    </row>
    <row r="22" spans="1:2" s="44" customFormat="1" ht="34.5" customHeight="1">
      <c r="A22" s="44" t="s">
        <v>338</v>
      </c>
      <c r="B22" s="44" t="s">
        <v>339</v>
      </c>
    </row>
    <row r="23" s="44" customFormat="1" ht="34.5" customHeight="1">
      <c r="B23" s="44" t="s">
        <v>340</v>
      </c>
    </row>
    <row r="24" s="44" customFormat="1" ht="34.5" customHeight="1">
      <c r="B24" s="44" t="s">
        <v>341</v>
      </c>
    </row>
    <row r="25" s="44" customFormat="1" ht="34.5" customHeight="1"/>
    <row r="26" s="44" customFormat="1" ht="34.5" customHeight="1"/>
    <row r="27" s="44" customFormat="1" ht="34.5" customHeight="1"/>
    <row r="28" s="44" customFormat="1" ht="34.5" customHeight="1"/>
    <row r="29" s="44" customFormat="1" ht="34.5" customHeight="1"/>
    <row r="30" s="44" customFormat="1" ht="34.5" customHeight="1"/>
  </sheetData>
  <sheetProtection sheet="1"/>
  <mergeCells count="2">
    <mergeCell ref="A1:B1"/>
    <mergeCell ref="A2:B2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X97"/>
  <sheetViews>
    <sheetView showGridLines="0" zoomScalePageLayoutView="0" workbookViewId="0" topLeftCell="A1">
      <selection activeCell="C18" sqref="C18"/>
    </sheetView>
  </sheetViews>
  <sheetFormatPr defaultColWidth="9.140625" defaultRowHeight="15"/>
  <cols>
    <col min="1" max="1" width="3.421875" style="0" bestFit="1" customWidth="1"/>
    <col min="2" max="2" width="6.421875" style="0" bestFit="1" customWidth="1"/>
    <col min="3" max="3" width="11.140625" style="0" customWidth="1"/>
    <col min="4" max="4" width="17.8515625" style="4" customWidth="1"/>
    <col min="5" max="5" width="6.28125" style="1" customWidth="1"/>
    <col min="6" max="6" width="3.7109375" style="1" customWidth="1"/>
    <col min="7" max="7" width="6.28125" style="1" customWidth="1"/>
    <col min="8" max="8" width="1.57421875" style="8" customWidth="1"/>
    <col min="9" max="9" width="10.00390625" style="0" customWidth="1"/>
    <col min="10" max="10" width="10.00390625" style="8" customWidth="1"/>
    <col min="11" max="11" width="1.57421875" style="0" customWidth="1"/>
    <col min="12" max="12" width="10.00390625" style="8" customWidth="1"/>
    <col min="13" max="13" width="10.00390625" style="0" customWidth="1"/>
    <col min="14" max="14" width="6.8515625" style="6" hidden="1" customWidth="1"/>
    <col min="15" max="17" width="9.00390625" style="0" hidden="1" customWidth="1"/>
    <col min="18" max="18" width="10.421875" style="0" hidden="1" customWidth="1"/>
    <col min="19" max="19" width="9.00390625" style="0" hidden="1" customWidth="1"/>
    <col min="20" max="21" width="0" style="0" hidden="1" customWidth="1"/>
  </cols>
  <sheetData>
    <row r="1" spans="1:14" ht="21">
      <c r="A1" s="140" t="s">
        <v>301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2"/>
    </row>
    <row r="2" spans="1:14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">
      <c r="A3" s="2"/>
      <c r="B3" s="2"/>
      <c r="C3" s="2"/>
      <c r="D3" s="3"/>
      <c r="E3" s="2"/>
      <c r="F3" s="2"/>
      <c r="G3" s="2"/>
      <c r="H3" s="7"/>
      <c r="I3" s="2"/>
      <c r="J3" s="7"/>
      <c r="K3" s="142">
        <f>LastSaveTime()</f>
        <v>44273.77943287037</v>
      </c>
      <c r="L3" s="142"/>
      <c r="M3" s="142"/>
      <c r="N3" s="18"/>
    </row>
    <row r="4" spans="1:14" ht="33.75" customHeight="1">
      <c r="A4" s="141" t="s">
        <v>105</v>
      </c>
      <c r="B4" s="141"/>
      <c r="C4" s="137"/>
      <c r="D4" s="138"/>
      <c r="E4" s="138"/>
      <c r="F4" s="138"/>
      <c r="G4" s="138"/>
      <c r="H4" s="139"/>
      <c r="I4" s="107" t="s">
        <v>311</v>
      </c>
      <c r="J4" s="143"/>
      <c r="K4" s="144"/>
      <c r="L4" s="144"/>
      <c r="M4" s="145"/>
      <c r="N4" s="26"/>
    </row>
    <row r="5" spans="1:14" s="22" customFormat="1" ht="33.75" customHeight="1">
      <c r="A5" s="170" t="s">
        <v>313</v>
      </c>
      <c r="B5" s="171"/>
      <c r="C5" s="172"/>
      <c r="D5" s="173"/>
      <c r="E5" s="123" t="s">
        <v>312</v>
      </c>
      <c r="F5" s="124"/>
      <c r="G5" s="125"/>
      <c r="H5" s="125"/>
      <c r="I5" s="125"/>
      <c r="J5" s="125"/>
      <c r="K5" s="125"/>
      <c r="L5" s="125"/>
      <c r="M5" s="126"/>
      <c r="N5" s="26"/>
    </row>
    <row r="6" spans="1:14" s="22" customFormat="1" ht="3.75" customHeight="1">
      <c r="A6" s="97"/>
      <c r="B6" s="97"/>
      <c r="C6" s="98"/>
      <c r="D6" s="99"/>
      <c r="E6" s="99"/>
      <c r="F6" s="99"/>
      <c r="G6" s="99"/>
      <c r="H6" s="99"/>
      <c r="I6" s="97"/>
      <c r="J6" s="97"/>
      <c r="K6" s="98"/>
      <c r="L6" s="99"/>
      <c r="M6" s="99"/>
      <c r="N6" s="26"/>
    </row>
    <row r="7" spans="1:14" ht="33.75" customHeight="1">
      <c r="A7" s="132" t="s">
        <v>55</v>
      </c>
      <c r="B7" s="132"/>
      <c r="C7" s="161"/>
      <c r="D7" s="162"/>
      <c r="E7" s="162"/>
      <c r="F7" s="163" t="s">
        <v>306</v>
      </c>
      <c r="G7" s="164"/>
      <c r="H7" s="165"/>
      <c r="I7" s="166"/>
      <c r="J7" s="166"/>
      <c r="K7" s="166"/>
      <c r="L7" s="166"/>
      <c r="M7" s="166"/>
      <c r="N7" s="27"/>
    </row>
    <row r="8" ht="3.75" customHeight="1"/>
    <row r="9" spans="1:14" ht="33.75" customHeight="1">
      <c r="A9" s="187" t="s">
        <v>4</v>
      </c>
      <c r="B9" s="188"/>
      <c r="C9" s="29" t="s">
        <v>50</v>
      </c>
      <c r="D9" s="132" t="s">
        <v>85</v>
      </c>
      <c r="E9" s="132"/>
      <c r="F9" s="160"/>
      <c r="G9" s="160"/>
      <c r="H9" s="160"/>
      <c r="I9" s="160"/>
      <c r="J9" s="16" t="s">
        <v>106</v>
      </c>
      <c r="K9" s="167" t="s">
        <v>215</v>
      </c>
      <c r="L9" s="168"/>
      <c r="M9" s="169"/>
      <c r="N9" s="6" t="str">
        <f>LEFTB(K9,2)</f>
        <v>中</v>
      </c>
    </row>
    <row r="10" ht="6" customHeight="1"/>
    <row r="11" spans="2:15" ht="15">
      <c r="B11" s="151"/>
      <c r="C11" s="152"/>
      <c r="D11" s="102" t="s">
        <v>54</v>
      </c>
      <c r="E11" s="153" t="s">
        <v>84</v>
      </c>
      <c r="F11" s="154"/>
      <c r="G11" s="154"/>
      <c r="H11" s="152"/>
      <c r="I11" s="132" t="s">
        <v>90</v>
      </c>
      <c r="J11" s="132"/>
      <c r="K11" s="108"/>
      <c r="L11" s="17" t="s">
        <v>119</v>
      </c>
      <c r="M11" s="86">
        <f>IF(K9="","",INDEX('名前'!$G$30:$G$37,MATCH('申込一覧'!K9,種別,0)))</f>
        <v>700</v>
      </c>
      <c r="N11"/>
      <c r="O11" s="6"/>
    </row>
    <row r="12" spans="2:15" ht="15">
      <c r="B12" s="158" t="s">
        <v>86</v>
      </c>
      <c r="C12" s="159"/>
      <c r="D12" s="104">
        <f>COUNTIF($F$18:$F$97,1)</f>
        <v>0</v>
      </c>
      <c r="E12" s="184">
        <f>COUNTIF($F$18:$F$97,2)</f>
        <v>0</v>
      </c>
      <c r="F12" s="185"/>
      <c r="G12" s="185"/>
      <c r="H12" s="186"/>
      <c r="I12" s="133">
        <f>SUM(D12:H12)</f>
        <v>0</v>
      </c>
      <c r="J12" s="133"/>
      <c r="K12" s="109"/>
      <c r="L12" s="17" t="s">
        <v>107</v>
      </c>
      <c r="M12" s="86">
        <f>IF(K9="","",INDEX('名前'!$H$30:$H$37,MATCH('申込一覧'!K9,種別,0)))</f>
        <v>1200</v>
      </c>
      <c r="N12"/>
      <c r="O12" s="6"/>
    </row>
    <row r="13" spans="2:10" ht="13.5">
      <c r="B13" s="147" t="s">
        <v>87</v>
      </c>
      <c r="C13" s="148"/>
      <c r="D13" s="103">
        <f>COUNTIF($H$18:$H$97:$J$18:$J$97:$L$18:$L$97,"男"&amp;"*")</f>
        <v>0</v>
      </c>
      <c r="E13" s="155">
        <f>COUNTIF($H$18:$H$97:$J$18:$J$97:$L$18:$L$97,"女"&amp;"*")</f>
        <v>0</v>
      </c>
      <c r="F13" s="156"/>
      <c r="G13" s="156"/>
      <c r="H13" s="157"/>
      <c r="I13" s="134">
        <f>SUM(D13:H13)</f>
        <v>0</v>
      </c>
      <c r="J13" s="134"/>
    </row>
    <row r="14" spans="2:10" ht="13.5">
      <c r="B14" s="149" t="s">
        <v>88</v>
      </c>
      <c r="C14" s="150"/>
      <c r="D14" s="101">
        <f>COUNTIF(リレー!$A$11:$A$19,"男"&amp;"*")</f>
        <v>0</v>
      </c>
      <c r="E14" s="178">
        <f>COUNTIF(リレー!$A$11:$A$19,"女"&amp;"*")</f>
        <v>0</v>
      </c>
      <c r="F14" s="179"/>
      <c r="G14" s="179"/>
      <c r="H14" s="180"/>
      <c r="I14" s="146">
        <f>SUM(D14:H14)</f>
        <v>0</v>
      </c>
      <c r="J14" s="146"/>
    </row>
    <row r="15" spans="2:10" ht="13.5">
      <c r="B15" s="151" t="s">
        <v>89</v>
      </c>
      <c r="C15" s="152"/>
      <c r="D15" s="100">
        <f>IF(K9="","",$D$13*$M$11+$D$14*$M$12)</f>
        <v>0</v>
      </c>
      <c r="E15" s="181">
        <f>IF(K9="","",$E$13*$M$11+$E$14*$M$12)</f>
        <v>0</v>
      </c>
      <c r="F15" s="182"/>
      <c r="G15" s="182"/>
      <c r="H15" s="183"/>
      <c r="I15" s="131">
        <f>SUM(D15:H15)</f>
        <v>0</v>
      </c>
      <c r="J15" s="131"/>
    </row>
    <row r="16" ht="6" customHeight="1"/>
    <row r="17" spans="1:24" s="1" customFormat="1" ht="17.25" customHeight="1" thickBot="1">
      <c r="A17" s="10" t="s">
        <v>3</v>
      </c>
      <c r="B17" s="9" t="s">
        <v>0</v>
      </c>
      <c r="C17" s="11" t="s">
        <v>138</v>
      </c>
      <c r="D17" s="12" t="s">
        <v>304</v>
      </c>
      <c r="E17" s="11" t="s">
        <v>305</v>
      </c>
      <c r="F17" s="13" t="s">
        <v>91</v>
      </c>
      <c r="G17" s="45" t="s">
        <v>188</v>
      </c>
      <c r="H17" s="174" t="s">
        <v>303</v>
      </c>
      <c r="I17" s="175"/>
      <c r="J17" s="13" t="s">
        <v>2</v>
      </c>
      <c r="K17" s="176" t="s">
        <v>302</v>
      </c>
      <c r="L17" s="177"/>
      <c r="M17" s="13" t="s">
        <v>2</v>
      </c>
      <c r="N17" s="28"/>
      <c r="O17" s="22"/>
      <c r="P17" s="22"/>
      <c r="Q17" s="22"/>
      <c r="R17" s="19"/>
      <c r="S17" s="19"/>
      <c r="T17" s="19"/>
      <c r="U17" s="19"/>
      <c r="V17" s="20"/>
      <c r="W17" s="20"/>
      <c r="X17" s="20"/>
    </row>
    <row r="18" spans="1:19" ht="17.25" customHeight="1" thickTop="1">
      <c r="A18" s="14">
        <v>1</v>
      </c>
      <c r="B18" s="30"/>
      <c r="C18" s="31"/>
      <c r="D18" s="32"/>
      <c r="E18" s="33"/>
      <c r="F18" s="34"/>
      <c r="G18" s="106"/>
      <c r="H18" s="135"/>
      <c r="I18" s="136"/>
      <c r="J18" s="118"/>
      <c r="K18" s="129"/>
      <c r="L18" s="130"/>
      <c r="M18" s="39"/>
      <c r="N18" s="87">
        <f>F18*10+INDEX('名前'!$I$30:$I$32,MATCH('申込一覧'!$K$9,種別,0))</f>
        <v>2</v>
      </c>
      <c r="O18" s="22">
        <f>IF(H18="","",INDEX('名前'!$T$4:$T$62,MATCH('申込一覧'!H18,'名前'!$S$4:$S$62,0)))</f>
      </c>
      <c r="P18" s="22">
        <f>IF(K18="","",INDEX('名前'!$T$4:$T$62,MATCH('申込一覧'!K18,'名前'!$S$4:$S$62,0)))</f>
      </c>
      <c r="Q18" s="22"/>
      <c r="R18" s="117"/>
      <c r="S18" s="117"/>
    </row>
    <row r="19" spans="1:17" ht="17.25" customHeight="1">
      <c r="A19" s="15">
        <v>2</v>
      </c>
      <c r="B19" s="35"/>
      <c r="C19" s="36"/>
      <c r="D19" s="37"/>
      <c r="E19" s="33"/>
      <c r="F19" s="38"/>
      <c r="G19" s="106"/>
      <c r="H19" s="127"/>
      <c r="I19" s="128"/>
      <c r="J19" s="39"/>
      <c r="K19" s="127"/>
      <c r="L19" s="128"/>
      <c r="M19" s="39"/>
      <c r="N19" s="87">
        <f>F19*10+INDEX('名前'!$I$30:$I$32,MATCH('申込一覧'!$K$9,種別,0))</f>
        <v>2</v>
      </c>
      <c r="O19" s="22"/>
      <c r="P19" s="22"/>
      <c r="Q19" s="22"/>
    </row>
    <row r="20" spans="1:17" ht="17.25" customHeight="1">
      <c r="A20" s="15">
        <v>3</v>
      </c>
      <c r="B20" s="35"/>
      <c r="C20" s="36"/>
      <c r="D20" s="37"/>
      <c r="E20" s="33"/>
      <c r="F20" s="38"/>
      <c r="G20" s="106"/>
      <c r="H20" s="127"/>
      <c r="I20" s="128"/>
      <c r="J20" s="39"/>
      <c r="K20" s="127"/>
      <c r="L20" s="128"/>
      <c r="M20" s="39"/>
      <c r="N20" s="87">
        <f>F20*10+INDEX('名前'!$I$30:$I$32,MATCH('申込一覧'!$K$9,種別,0))</f>
        <v>2</v>
      </c>
      <c r="O20" s="22"/>
      <c r="P20" s="22"/>
      <c r="Q20" s="22"/>
    </row>
    <row r="21" spans="1:17" ht="17.25" customHeight="1">
      <c r="A21" s="15">
        <v>4</v>
      </c>
      <c r="B21" s="35"/>
      <c r="C21" s="36"/>
      <c r="D21" s="37"/>
      <c r="E21" s="33"/>
      <c r="F21" s="38"/>
      <c r="G21" s="106"/>
      <c r="H21" s="127"/>
      <c r="I21" s="128"/>
      <c r="J21" s="39"/>
      <c r="K21" s="127"/>
      <c r="L21" s="128"/>
      <c r="M21" s="39"/>
      <c r="N21" s="87">
        <f>F21*10+INDEX('名前'!$I$30:$I$32,MATCH('申込一覧'!$K$9,種別,0))</f>
        <v>2</v>
      </c>
      <c r="O21" s="22"/>
      <c r="P21" s="22"/>
      <c r="Q21" s="22"/>
    </row>
    <row r="22" spans="1:17" ht="17.25" customHeight="1">
      <c r="A22" s="15">
        <v>5</v>
      </c>
      <c r="B22" s="35"/>
      <c r="C22" s="36"/>
      <c r="D22" s="37"/>
      <c r="E22" s="33"/>
      <c r="F22" s="38"/>
      <c r="G22" s="106"/>
      <c r="H22" s="127"/>
      <c r="I22" s="128"/>
      <c r="J22" s="39"/>
      <c r="K22" s="127"/>
      <c r="L22" s="128"/>
      <c r="M22" s="39"/>
      <c r="N22" s="87">
        <f>F22*10+INDEX('名前'!$I$30:$I$32,MATCH('申込一覧'!$K$9,種別,0))</f>
        <v>2</v>
      </c>
      <c r="O22" s="22"/>
      <c r="P22" s="22"/>
      <c r="Q22" s="22"/>
    </row>
    <row r="23" spans="1:17" ht="17.25" customHeight="1">
      <c r="A23" s="15">
        <v>6</v>
      </c>
      <c r="B23" s="68"/>
      <c r="C23" s="69"/>
      <c r="D23" s="70"/>
      <c r="E23" s="33"/>
      <c r="F23" s="38"/>
      <c r="G23" s="106"/>
      <c r="H23" s="127"/>
      <c r="I23" s="128"/>
      <c r="J23" s="39"/>
      <c r="K23" s="127"/>
      <c r="L23" s="128"/>
      <c r="M23" s="39"/>
      <c r="N23" s="87">
        <f>F23*10+INDEX('名前'!$I$30:$I$32,MATCH('申込一覧'!$K$9,種別,0))</f>
        <v>2</v>
      </c>
      <c r="O23" s="22"/>
      <c r="P23" s="22"/>
      <c r="Q23" s="22"/>
    </row>
    <row r="24" spans="1:17" ht="17.25" customHeight="1">
      <c r="A24" s="15">
        <v>7</v>
      </c>
      <c r="B24" s="35"/>
      <c r="C24" s="36"/>
      <c r="D24" s="37"/>
      <c r="E24" s="33"/>
      <c r="F24" s="38"/>
      <c r="G24" s="106"/>
      <c r="H24" s="127"/>
      <c r="I24" s="128"/>
      <c r="J24" s="39"/>
      <c r="K24" s="127"/>
      <c r="L24" s="128"/>
      <c r="M24" s="39"/>
      <c r="N24" s="87">
        <f>F24*10+INDEX('名前'!$I$30:$I$32,MATCH('申込一覧'!$K$9,種別,0))</f>
        <v>2</v>
      </c>
      <c r="O24" s="22"/>
      <c r="P24" s="22"/>
      <c r="Q24" s="22"/>
    </row>
    <row r="25" spans="1:17" ht="17.25" customHeight="1">
      <c r="A25" s="15">
        <v>8</v>
      </c>
      <c r="B25" s="35"/>
      <c r="C25" s="36"/>
      <c r="D25" s="37"/>
      <c r="E25" s="33"/>
      <c r="F25" s="38"/>
      <c r="G25" s="106"/>
      <c r="H25" s="127"/>
      <c r="I25" s="128"/>
      <c r="J25" s="39"/>
      <c r="K25" s="127"/>
      <c r="L25" s="128"/>
      <c r="M25" s="39"/>
      <c r="N25" s="87">
        <f>F25*10+INDEX('名前'!$I$30:$I$32,MATCH('申込一覧'!$K$9,種別,0))</f>
        <v>2</v>
      </c>
      <c r="O25" s="22"/>
      <c r="P25" s="22"/>
      <c r="Q25" s="22"/>
    </row>
    <row r="26" spans="1:17" ht="17.25" customHeight="1">
      <c r="A26" s="15">
        <v>9</v>
      </c>
      <c r="B26" s="71"/>
      <c r="C26" s="72"/>
      <c r="D26" s="73"/>
      <c r="E26" s="33"/>
      <c r="F26" s="38"/>
      <c r="G26" s="106"/>
      <c r="H26" s="127"/>
      <c r="I26" s="128"/>
      <c r="J26" s="39"/>
      <c r="K26" s="127"/>
      <c r="L26" s="128"/>
      <c r="M26" s="39"/>
      <c r="N26" s="87">
        <f>F26*10+INDEX('名前'!$I$30:$I$32,MATCH('申込一覧'!$K$9,種別,0))</f>
        <v>2</v>
      </c>
      <c r="O26" s="22"/>
      <c r="P26" s="22"/>
      <c r="Q26" s="22"/>
    </row>
    <row r="27" spans="1:17" ht="17.25" customHeight="1">
      <c r="A27" s="15">
        <v>10</v>
      </c>
      <c r="B27" s="71"/>
      <c r="C27" s="72"/>
      <c r="D27" s="73"/>
      <c r="E27" s="33"/>
      <c r="F27" s="38"/>
      <c r="G27" s="106"/>
      <c r="H27" s="127"/>
      <c r="I27" s="128"/>
      <c r="J27" s="39"/>
      <c r="K27" s="127"/>
      <c r="L27" s="128"/>
      <c r="M27" s="39"/>
      <c r="N27" s="87">
        <f>F27*10+INDEX('名前'!$I$30:$I$32,MATCH('申込一覧'!$K$9,種別,0))</f>
        <v>2</v>
      </c>
      <c r="O27" s="22"/>
      <c r="P27" s="22"/>
      <c r="Q27" s="22"/>
    </row>
    <row r="28" spans="1:17" ht="17.25" customHeight="1">
      <c r="A28" s="15">
        <v>11</v>
      </c>
      <c r="B28" s="71"/>
      <c r="C28" s="72"/>
      <c r="D28" s="73"/>
      <c r="E28" s="33"/>
      <c r="F28" s="38"/>
      <c r="G28" s="106"/>
      <c r="H28" s="127"/>
      <c r="I28" s="128"/>
      <c r="J28" s="39"/>
      <c r="K28" s="127"/>
      <c r="L28" s="128"/>
      <c r="M28" s="39"/>
      <c r="N28" s="87">
        <f>F28*10+INDEX('名前'!$I$30:$I$32,MATCH('申込一覧'!$K$9,種別,0))</f>
        <v>2</v>
      </c>
      <c r="O28" s="22"/>
      <c r="P28" s="22"/>
      <c r="Q28" s="22"/>
    </row>
    <row r="29" spans="1:17" ht="17.25" customHeight="1">
      <c r="A29" s="15">
        <v>12</v>
      </c>
      <c r="B29" s="71"/>
      <c r="C29" s="72"/>
      <c r="D29" s="73"/>
      <c r="E29" s="33"/>
      <c r="F29" s="38"/>
      <c r="G29" s="106"/>
      <c r="H29" s="127"/>
      <c r="I29" s="128"/>
      <c r="J29" s="39"/>
      <c r="K29" s="127"/>
      <c r="L29" s="128"/>
      <c r="M29" s="39"/>
      <c r="N29" s="87">
        <f>F29*10+INDEX('名前'!$I$30:$I$32,MATCH('申込一覧'!$K$9,種別,0))</f>
        <v>2</v>
      </c>
      <c r="O29" s="22"/>
      <c r="P29" s="22"/>
      <c r="Q29" s="22"/>
    </row>
    <row r="30" spans="1:17" ht="17.25" customHeight="1">
      <c r="A30" s="15">
        <v>13</v>
      </c>
      <c r="B30" s="74"/>
      <c r="C30" s="76"/>
      <c r="D30" s="73"/>
      <c r="E30" s="33"/>
      <c r="F30" s="38"/>
      <c r="G30" s="106"/>
      <c r="H30" s="127"/>
      <c r="I30" s="128"/>
      <c r="J30" s="39"/>
      <c r="K30" s="127"/>
      <c r="L30" s="128"/>
      <c r="M30" s="39"/>
      <c r="N30" s="87">
        <f>F30*10+INDEX('名前'!$I$30:$I$32,MATCH('申込一覧'!$K$9,種別,0))</f>
        <v>2</v>
      </c>
      <c r="O30" s="22"/>
      <c r="P30" s="22"/>
      <c r="Q30" s="22"/>
    </row>
    <row r="31" spans="1:17" ht="17.25" customHeight="1">
      <c r="A31" s="15">
        <v>14</v>
      </c>
      <c r="B31" s="74"/>
      <c r="C31" s="76"/>
      <c r="D31" s="73"/>
      <c r="E31" s="33"/>
      <c r="F31" s="38"/>
      <c r="G31" s="106"/>
      <c r="H31" s="127"/>
      <c r="I31" s="128"/>
      <c r="J31" s="39"/>
      <c r="K31" s="127"/>
      <c r="L31" s="128"/>
      <c r="M31" s="39"/>
      <c r="N31" s="87">
        <f>F31*10+INDEX('名前'!$I$30:$I$32,MATCH('申込一覧'!$K$9,種別,0))</f>
        <v>2</v>
      </c>
      <c r="O31" s="22"/>
      <c r="P31" s="22"/>
      <c r="Q31" s="22"/>
    </row>
    <row r="32" spans="1:17" ht="17.25" customHeight="1">
      <c r="A32" s="15">
        <v>15</v>
      </c>
      <c r="B32" s="35"/>
      <c r="C32" s="36"/>
      <c r="D32" s="75"/>
      <c r="E32" s="33"/>
      <c r="F32" s="38"/>
      <c r="G32" s="106"/>
      <c r="H32" s="127"/>
      <c r="I32" s="128"/>
      <c r="J32" s="39"/>
      <c r="K32" s="127"/>
      <c r="L32" s="128"/>
      <c r="M32" s="39"/>
      <c r="N32" s="87">
        <f>F32*10+INDEX('名前'!$I$30:$I$32,MATCH('申込一覧'!$K$9,種別,0))</f>
        <v>2</v>
      </c>
      <c r="O32" s="22"/>
      <c r="P32" s="22"/>
      <c r="Q32" s="22"/>
    </row>
    <row r="33" spans="1:17" ht="17.25" customHeight="1">
      <c r="A33" s="15">
        <v>16</v>
      </c>
      <c r="B33" s="35"/>
      <c r="C33" s="36"/>
      <c r="D33" s="37"/>
      <c r="E33" s="33"/>
      <c r="F33" s="38"/>
      <c r="G33" s="106"/>
      <c r="H33" s="127"/>
      <c r="I33" s="128"/>
      <c r="J33" s="39"/>
      <c r="K33" s="127"/>
      <c r="L33" s="128"/>
      <c r="M33" s="39"/>
      <c r="N33" s="87">
        <f>F33*10+INDEX('名前'!$I$30:$I$32,MATCH('申込一覧'!$K$9,種別,0))</f>
        <v>2</v>
      </c>
      <c r="O33" s="22"/>
      <c r="P33" s="22"/>
      <c r="Q33" s="22"/>
    </row>
    <row r="34" spans="1:17" ht="17.25" customHeight="1">
      <c r="A34" s="15">
        <v>17</v>
      </c>
      <c r="B34" s="35"/>
      <c r="C34" s="36"/>
      <c r="D34" s="37"/>
      <c r="E34" s="33"/>
      <c r="F34" s="38"/>
      <c r="G34" s="106"/>
      <c r="H34" s="127"/>
      <c r="I34" s="128"/>
      <c r="J34" s="39"/>
      <c r="K34" s="127"/>
      <c r="L34" s="128"/>
      <c r="M34" s="39"/>
      <c r="N34" s="87">
        <f>F34*10+INDEX('名前'!$I$30:$I$32,MATCH('申込一覧'!$K$9,種別,0))</f>
        <v>2</v>
      </c>
      <c r="O34" s="22"/>
      <c r="P34" s="22"/>
      <c r="Q34" s="22"/>
    </row>
    <row r="35" spans="1:17" ht="17.25" customHeight="1">
      <c r="A35" s="15">
        <v>18</v>
      </c>
      <c r="B35" s="35"/>
      <c r="C35" s="36"/>
      <c r="D35" s="37"/>
      <c r="E35" s="33"/>
      <c r="F35" s="38"/>
      <c r="G35" s="106"/>
      <c r="H35" s="127"/>
      <c r="I35" s="128"/>
      <c r="J35" s="39"/>
      <c r="K35" s="127"/>
      <c r="L35" s="128"/>
      <c r="M35" s="39"/>
      <c r="N35" s="87">
        <f>F35*10+INDEX('名前'!$I$30:$I$32,MATCH('申込一覧'!$K$9,種別,0))</f>
        <v>2</v>
      </c>
      <c r="O35" s="22"/>
      <c r="P35" s="22"/>
      <c r="Q35" s="22"/>
    </row>
    <row r="36" spans="1:17" ht="17.25" customHeight="1">
      <c r="A36" s="15">
        <v>19</v>
      </c>
      <c r="B36" s="35"/>
      <c r="C36" s="36"/>
      <c r="D36" s="37"/>
      <c r="E36" s="33"/>
      <c r="F36" s="38"/>
      <c r="G36" s="106"/>
      <c r="H36" s="127"/>
      <c r="I36" s="128"/>
      <c r="J36" s="39"/>
      <c r="K36" s="127"/>
      <c r="L36" s="128"/>
      <c r="M36" s="39"/>
      <c r="N36" s="87">
        <f>F36*10+INDEX('名前'!$I$30:$I$32,MATCH('申込一覧'!$K$9,種別,0))</f>
        <v>2</v>
      </c>
      <c r="O36" s="22"/>
      <c r="P36" s="22"/>
      <c r="Q36" s="22"/>
    </row>
    <row r="37" spans="1:17" ht="17.25" customHeight="1">
      <c r="A37" s="15">
        <v>20</v>
      </c>
      <c r="B37" s="35"/>
      <c r="C37" s="36"/>
      <c r="D37" s="37"/>
      <c r="E37" s="33"/>
      <c r="F37" s="38"/>
      <c r="G37" s="106"/>
      <c r="H37" s="127"/>
      <c r="I37" s="128"/>
      <c r="J37" s="39"/>
      <c r="K37" s="127"/>
      <c r="L37" s="128"/>
      <c r="M37" s="39"/>
      <c r="N37" s="87">
        <f>F37*10+INDEX('名前'!$I$30:$I$32,MATCH('申込一覧'!$K$9,種別,0))</f>
        <v>2</v>
      </c>
      <c r="O37" s="22"/>
      <c r="P37" s="22"/>
      <c r="Q37" s="22"/>
    </row>
    <row r="38" spans="1:17" ht="17.25" customHeight="1">
      <c r="A38" s="15">
        <v>21</v>
      </c>
      <c r="B38" s="35"/>
      <c r="C38" s="36"/>
      <c r="D38" s="37"/>
      <c r="E38" s="33"/>
      <c r="F38" s="38"/>
      <c r="G38" s="106"/>
      <c r="H38" s="127"/>
      <c r="I38" s="128"/>
      <c r="J38" s="39"/>
      <c r="K38" s="127"/>
      <c r="L38" s="128"/>
      <c r="M38" s="39"/>
      <c r="N38" s="87">
        <f>F38*10+INDEX('名前'!$I$30:$I$32,MATCH('申込一覧'!$K$9,種別,0))</f>
        <v>2</v>
      </c>
      <c r="O38" s="22"/>
      <c r="P38" s="22"/>
      <c r="Q38" s="22"/>
    </row>
    <row r="39" spans="1:17" ht="17.25" customHeight="1">
      <c r="A39" s="15">
        <v>22</v>
      </c>
      <c r="B39" s="35"/>
      <c r="C39" s="36"/>
      <c r="D39" s="37"/>
      <c r="E39" s="33"/>
      <c r="F39" s="38"/>
      <c r="G39" s="106"/>
      <c r="H39" s="127"/>
      <c r="I39" s="128"/>
      <c r="J39" s="39"/>
      <c r="K39" s="127"/>
      <c r="L39" s="128"/>
      <c r="M39" s="39"/>
      <c r="N39" s="87">
        <f>F39*10+INDEX('名前'!$I$30:$I$32,MATCH('申込一覧'!$K$9,種別,0))</f>
        <v>2</v>
      </c>
      <c r="O39" s="22"/>
      <c r="P39" s="22"/>
      <c r="Q39" s="22"/>
    </row>
    <row r="40" spans="1:17" ht="17.25" customHeight="1">
      <c r="A40" s="15">
        <v>23</v>
      </c>
      <c r="B40" s="35"/>
      <c r="C40" s="36"/>
      <c r="D40" s="37"/>
      <c r="E40" s="33"/>
      <c r="F40" s="38"/>
      <c r="G40" s="106"/>
      <c r="H40" s="127"/>
      <c r="I40" s="128"/>
      <c r="J40" s="39"/>
      <c r="K40" s="127"/>
      <c r="L40" s="128"/>
      <c r="M40" s="39"/>
      <c r="N40" s="87">
        <f>F40*10+INDEX('名前'!$I$30:$I$32,MATCH('申込一覧'!$K$9,種別,0))</f>
        <v>2</v>
      </c>
      <c r="O40" s="22"/>
      <c r="P40" s="22"/>
      <c r="Q40" s="22"/>
    </row>
    <row r="41" spans="1:17" ht="17.25" customHeight="1">
      <c r="A41" s="15">
        <v>24</v>
      </c>
      <c r="B41" s="35"/>
      <c r="C41" s="36"/>
      <c r="D41" s="37"/>
      <c r="E41" s="33"/>
      <c r="F41" s="38"/>
      <c r="G41" s="106"/>
      <c r="H41" s="127"/>
      <c r="I41" s="128"/>
      <c r="J41" s="39"/>
      <c r="K41" s="127"/>
      <c r="L41" s="128"/>
      <c r="M41" s="39"/>
      <c r="N41" s="87">
        <f>F41*10+INDEX('名前'!$I$30:$I$32,MATCH('申込一覧'!$K$9,種別,0))</f>
        <v>2</v>
      </c>
      <c r="O41" s="22"/>
      <c r="P41" s="22"/>
      <c r="Q41" s="22"/>
    </row>
    <row r="42" spans="1:17" ht="17.25" customHeight="1">
      <c r="A42" s="15">
        <v>25</v>
      </c>
      <c r="B42" s="35"/>
      <c r="C42" s="36"/>
      <c r="D42" s="37"/>
      <c r="E42" s="33"/>
      <c r="F42" s="38"/>
      <c r="G42" s="106"/>
      <c r="H42" s="127"/>
      <c r="I42" s="128"/>
      <c r="J42" s="39"/>
      <c r="K42" s="127"/>
      <c r="L42" s="128"/>
      <c r="M42" s="39"/>
      <c r="N42" s="87">
        <f>F42*10+INDEX('名前'!$I$30:$I$32,MATCH('申込一覧'!$K$9,種別,0))</f>
        <v>2</v>
      </c>
      <c r="O42" s="22"/>
      <c r="P42" s="22"/>
      <c r="Q42" s="22"/>
    </row>
    <row r="43" spans="1:17" ht="17.25" customHeight="1">
      <c r="A43" s="15">
        <v>26</v>
      </c>
      <c r="B43" s="35"/>
      <c r="C43" s="36"/>
      <c r="D43" s="37"/>
      <c r="E43" s="33"/>
      <c r="F43" s="38"/>
      <c r="G43" s="106"/>
      <c r="H43" s="127"/>
      <c r="I43" s="128"/>
      <c r="J43" s="39"/>
      <c r="K43" s="127"/>
      <c r="L43" s="128"/>
      <c r="M43" s="39"/>
      <c r="N43" s="87">
        <f>F43*10+INDEX('名前'!$I$30:$I$32,MATCH('申込一覧'!$K$9,種別,0))</f>
        <v>2</v>
      </c>
      <c r="O43" s="22"/>
      <c r="P43" s="22"/>
      <c r="Q43" s="22"/>
    </row>
    <row r="44" spans="1:17" ht="17.25" customHeight="1">
      <c r="A44" s="15">
        <v>27</v>
      </c>
      <c r="B44" s="35"/>
      <c r="C44" s="36"/>
      <c r="D44" s="37"/>
      <c r="E44" s="33"/>
      <c r="F44" s="38"/>
      <c r="G44" s="106"/>
      <c r="H44" s="127"/>
      <c r="I44" s="128"/>
      <c r="J44" s="39"/>
      <c r="K44" s="127"/>
      <c r="L44" s="128"/>
      <c r="M44" s="39"/>
      <c r="N44" s="87">
        <f>F44*10+INDEX('名前'!$I$30:$I$32,MATCH('申込一覧'!$K$9,種別,0))</f>
        <v>2</v>
      </c>
      <c r="O44" s="22"/>
      <c r="P44" s="22"/>
      <c r="Q44" s="22"/>
    </row>
    <row r="45" spans="1:17" ht="17.25" customHeight="1">
      <c r="A45" s="15">
        <v>28</v>
      </c>
      <c r="B45" s="35"/>
      <c r="C45" s="36"/>
      <c r="D45" s="37"/>
      <c r="E45" s="33"/>
      <c r="F45" s="38"/>
      <c r="G45" s="106"/>
      <c r="H45" s="127"/>
      <c r="I45" s="128"/>
      <c r="J45" s="39"/>
      <c r="K45" s="127"/>
      <c r="L45" s="128"/>
      <c r="M45" s="39"/>
      <c r="N45" s="87">
        <f>F45*10+INDEX('名前'!$I$30:$I$32,MATCH('申込一覧'!$K$9,種別,0))</f>
        <v>2</v>
      </c>
      <c r="O45" s="22"/>
      <c r="P45" s="22"/>
      <c r="Q45" s="22"/>
    </row>
    <row r="46" spans="1:17" ht="17.25" customHeight="1">
      <c r="A46" s="15">
        <v>29</v>
      </c>
      <c r="B46" s="35"/>
      <c r="C46" s="36"/>
      <c r="D46" s="37"/>
      <c r="E46" s="33"/>
      <c r="F46" s="38"/>
      <c r="G46" s="106"/>
      <c r="H46" s="127"/>
      <c r="I46" s="128"/>
      <c r="J46" s="39"/>
      <c r="K46" s="127"/>
      <c r="L46" s="128"/>
      <c r="M46" s="39"/>
      <c r="N46" s="87">
        <f>F46*10+INDEX('名前'!$I$30:$I$32,MATCH('申込一覧'!$K$9,種別,0))</f>
        <v>2</v>
      </c>
      <c r="O46" s="22"/>
      <c r="P46" s="22"/>
      <c r="Q46" s="22"/>
    </row>
    <row r="47" spans="1:17" ht="17.25" customHeight="1">
      <c r="A47" s="15">
        <v>30</v>
      </c>
      <c r="B47" s="35"/>
      <c r="C47" s="36"/>
      <c r="D47" s="37"/>
      <c r="E47" s="33"/>
      <c r="F47" s="38"/>
      <c r="G47" s="106"/>
      <c r="H47" s="127"/>
      <c r="I47" s="128"/>
      <c r="J47" s="39"/>
      <c r="K47" s="127"/>
      <c r="L47" s="128"/>
      <c r="M47" s="39"/>
      <c r="N47" s="87">
        <f>F47*10+INDEX('名前'!$I$30:$I$32,MATCH('申込一覧'!$K$9,種別,0))</f>
        <v>2</v>
      </c>
      <c r="O47" s="22"/>
      <c r="P47" s="22"/>
      <c r="Q47" s="22"/>
    </row>
    <row r="48" spans="1:17" ht="17.25" customHeight="1">
      <c r="A48" s="15">
        <v>31</v>
      </c>
      <c r="B48" s="35"/>
      <c r="C48" s="36"/>
      <c r="D48" s="37"/>
      <c r="E48" s="33"/>
      <c r="F48" s="38"/>
      <c r="G48" s="106"/>
      <c r="H48" s="127"/>
      <c r="I48" s="128"/>
      <c r="J48" s="39"/>
      <c r="K48" s="127"/>
      <c r="L48" s="128"/>
      <c r="M48" s="39"/>
      <c r="N48" s="87">
        <f>F48*10+INDEX('名前'!$I$30:$I$32,MATCH('申込一覧'!$K$9,種別,0))</f>
        <v>2</v>
      </c>
      <c r="O48" s="22"/>
      <c r="P48" s="22"/>
      <c r="Q48" s="22"/>
    </row>
    <row r="49" spans="1:17" ht="17.25" customHeight="1">
      <c r="A49" s="15">
        <v>32</v>
      </c>
      <c r="B49" s="35"/>
      <c r="C49" s="36"/>
      <c r="D49" s="37"/>
      <c r="E49" s="33"/>
      <c r="F49" s="38"/>
      <c r="G49" s="106"/>
      <c r="H49" s="127"/>
      <c r="I49" s="128"/>
      <c r="J49" s="39"/>
      <c r="K49" s="127"/>
      <c r="L49" s="128"/>
      <c r="M49" s="39"/>
      <c r="N49" s="87">
        <f>F49*10+INDEX('名前'!$I$30:$I$32,MATCH('申込一覧'!$K$9,種別,0))</f>
        <v>2</v>
      </c>
      <c r="O49" s="22"/>
      <c r="P49" s="22"/>
      <c r="Q49" s="22"/>
    </row>
    <row r="50" spans="1:17" ht="17.25" customHeight="1">
      <c r="A50" s="15">
        <v>33</v>
      </c>
      <c r="B50" s="35"/>
      <c r="C50" s="36"/>
      <c r="D50" s="37"/>
      <c r="E50" s="33"/>
      <c r="F50" s="38"/>
      <c r="G50" s="106"/>
      <c r="H50" s="127"/>
      <c r="I50" s="128"/>
      <c r="J50" s="39"/>
      <c r="K50" s="127"/>
      <c r="L50" s="128"/>
      <c r="M50" s="39"/>
      <c r="N50" s="87">
        <f>F50*10+INDEX('名前'!$I$30:$I$32,MATCH('申込一覧'!$K$9,種別,0))</f>
        <v>2</v>
      </c>
      <c r="O50" s="22"/>
      <c r="P50" s="22"/>
      <c r="Q50" s="22"/>
    </row>
    <row r="51" spans="1:17" ht="17.25" customHeight="1">
      <c r="A51" s="15">
        <v>34</v>
      </c>
      <c r="B51" s="35"/>
      <c r="C51" s="36"/>
      <c r="D51" s="37"/>
      <c r="E51" s="33"/>
      <c r="F51" s="38"/>
      <c r="G51" s="106"/>
      <c r="H51" s="127"/>
      <c r="I51" s="128"/>
      <c r="J51" s="39"/>
      <c r="K51" s="127"/>
      <c r="L51" s="128"/>
      <c r="M51" s="39"/>
      <c r="N51" s="87">
        <f>F51*10+INDEX('名前'!$I$30:$I$32,MATCH('申込一覧'!$K$9,種別,0))</f>
        <v>2</v>
      </c>
      <c r="O51" s="22"/>
      <c r="P51" s="22"/>
      <c r="Q51" s="22"/>
    </row>
    <row r="52" spans="1:17" ht="17.25" customHeight="1">
      <c r="A52" s="15">
        <v>35</v>
      </c>
      <c r="B52" s="35"/>
      <c r="C52" s="36"/>
      <c r="D52" s="37"/>
      <c r="E52" s="33"/>
      <c r="F52" s="38"/>
      <c r="G52" s="106"/>
      <c r="H52" s="127"/>
      <c r="I52" s="128"/>
      <c r="J52" s="39"/>
      <c r="K52" s="127"/>
      <c r="L52" s="128"/>
      <c r="M52" s="39"/>
      <c r="N52" s="87">
        <f>F52*10+INDEX('名前'!$I$30:$I$32,MATCH('申込一覧'!$K$9,種別,0))</f>
        <v>2</v>
      </c>
      <c r="O52" s="22"/>
      <c r="P52" s="22"/>
      <c r="Q52" s="22"/>
    </row>
    <row r="53" spans="1:17" ht="17.25" customHeight="1">
      <c r="A53" s="15">
        <v>36</v>
      </c>
      <c r="B53" s="35"/>
      <c r="C53" s="36"/>
      <c r="D53" s="37"/>
      <c r="E53" s="33"/>
      <c r="F53" s="38"/>
      <c r="G53" s="106"/>
      <c r="H53" s="127"/>
      <c r="I53" s="128"/>
      <c r="J53" s="39"/>
      <c r="K53" s="127"/>
      <c r="L53" s="128"/>
      <c r="M53" s="39"/>
      <c r="N53" s="87">
        <f>F53*10+INDEX('名前'!$I$30:$I$32,MATCH('申込一覧'!$K$9,種別,0))</f>
        <v>2</v>
      </c>
      <c r="O53" s="22"/>
      <c r="P53" s="22"/>
      <c r="Q53" s="22"/>
    </row>
    <row r="54" spans="1:17" ht="17.25" customHeight="1">
      <c r="A54" s="15">
        <v>37</v>
      </c>
      <c r="B54" s="35"/>
      <c r="C54" s="36"/>
      <c r="D54" s="37"/>
      <c r="E54" s="33"/>
      <c r="F54" s="38"/>
      <c r="G54" s="106"/>
      <c r="H54" s="127"/>
      <c r="I54" s="128"/>
      <c r="J54" s="39"/>
      <c r="K54" s="127"/>
      <c r="L54" s="128"/>
      <c r="M54" s="39"/>
      <c r="N54" s="87">
        <f>F54*10+INDEX('名前'!$I$30:$I$32,MATCH('申込一覧'!$K$9,種別,0))</f>
        <v>2</v>
      </c>
      <c r="O54" s="22"/>
      <c r="P54" s="22"/>
      <c r="Q54" s="22"/>
    </row>
    <row r="55" spans="1:17" ht="17.25" customHeight="1">
      <c r="A55" s="15">
        <v>38</v>
      </c>
      <c r="B55" s="35"/>
      <c r="C55" s="36"/>
      <c r="D55" s="37"/>
      <c r="E55" s="33"/>
      <c r="F55" s="38"/>
      <c r="G55" s="106"/>
      <c r="H55" s="127"/>
      <c r="I55" s="128"/>
      <c r="J55" s="39"/>
      <c r="K55" s="127"/>
      <c r="L55" s="128"/>
      <c r="M55" s="39"/>
      <c r="N55" s="87">
        <f>F55*10+INDEX('名前'!$I$30:$I$32,MATCH('申込一覧'!$K$9,種別,0))</f>
        <v>2</v>
      </c>
      <c r="O55" s="22"/>
      <c r="P55" s="22"/>
      <c r="Q55" s="22"/>
    </row>
    <row r="56" spans="1:17" ht="17.25" customHeight="1">
      <c r="A56" s="15">
        <v>39</v>
      </c>
      <c r="B56" s="35"/>
      <c r="C56" s="36"/>
      <c r="D56" s="37"/>
      <c r="E56" s="33"/>
      <c r="F56" s="38"/>
      <c r="G56" s="106"/>
      <c r="H56" s="127"/>
      <c r="I56" s="128"/>
      <c r="J56" s="39"/>
      <c r="K56" s="127"/>
      <c r="L56" s="128"/>
      <c r="M56" s="39"/>
      <c r="N56" s="87">
        <f>F56*10+INDEX('名前'!$I$30:$I$32,MATCH('申込一覧'!$K$9,種別,0))</f>
        <v>2</v>
      </c>
      <c r="O56" s="22"/>
      <c r="P56" s="22"/>
      <c r="Q56" s="22"/>
    </row>
    <row r="57" spans="1:17" ht="17.25" customHeight="1">
      <c r="A57" s="15">
        <v>40</v>
      </c>
      <c r="B57" s="35"/>
      <c r="C57" s="36"/>
      <c r="D57" s="37"/>
      <c r="E57" s="33"/>
      <c r="F57" s="38"/>
      <c r="G57" s="106"/>
      <c r="H57" s="127"/>
      <c r="I57" s="128"/>
      <c r="J57" s="39"/>
      <c r="K57" s="127"/>
      <c r="L57" s="128"/>
      <c r="M57" s="39"/>
      <c r="N57" s="87">
        <f>F57*10+INDEX('名前'!$I$30:$I$32,MATCH('申込一覧'!$K$9,種別,0))</f>
        <v>2</v>
      </c>
      <c r="O57" s="22"/>
      <c r="P57" s="22"/>
      <c r="Q57" s="22"/>
    </row>
    <row r="58" spans="1:17" ht="17.25" customHeight="1">
      <c r="A58" s="15">
        <v>41</v>
      </c>
      <c r="B58" s="35"/>
      <c r="C58" s="36"/>
      <c r="D58" s="37"/>
      <c r="E58" s="33"/>
      <c r="F58" s="38"/>
      <c r="G58" s="106"/>
      <c r="H58" s="127"/>
      <c r="I58" s="128"/>
      <c r="J58" s="39"/>
      <c r="K58" s="127"/>
      <c r="L58" s="128"/>
      <c r="M58" s="39"/>
      <c r="N58" s="87">
        <f>F58*10+INDEX('名前'!$I$30:$I$32,MATCH('申込一覧'!$K$9,種別,0))</f>
        <v>2</v>
      </c>
      <c r="O58" s="22"/>
      <c r="P58" s="22"/>
      <c r="Q58" s="22"/>
    </row>
    <row r="59" spans="1:17" ht="17.25" customHeight="1">
      <c r="A59" s="15">
        <v>42</v>
      </c>
      <c r="B59" s="35"/>
      <c r="C59" s="36"/>
      <c r="D59" s="37"/>
      <c r="E59" s="33"/>
      <c r="F59" s="38"/>
      <c r="G59" s="106"/>
      <c r="H59" s="127"/>
      <c r="I59" s="128"/>
      <c r="J59" s="39"/>
      <c r="K59" s="127"/>
      <c r="L59" s="128"/>
      <c r="M59" s="39"/>
      <c r="N59" s="87">
        <f>F59*10+INDEX('名前'!$I$30:$I$32,MATCH('申込一覧'!$K$9,種別,0))</f>
        <v>2</v>
      </c>
      <c r="O59" s="22"/>
      <c r="P59" s="22"/>
      <c r="Q59" s="22"/>
    </row>
    <row r="60" spans="1:17" ht="17.25" customHeight="1">
      <c r="A60" s="15">
        <v>43</v>
      </c>
      <c r="B60" s="35"/>
      <c r="C60" s="36"/>
      <c r="D60" s="37"/>
      <c r="E60" s="33"/>
      <c r="F60" s="38"/>
      <c r="G60" s="106"/>
      <c r="H60" s="127"/>
      <c r="I60" s="128"/>
      <c r="J60" s="39"/>
      <c r="K60" s="127"/>
      <c r="L60" s="128"/>
      <c r="M60" s="39"/>
      <c r="N60" s="87">
        <f>F60*10+INDEX('名前'!$I$30:$I$32,MATCH('申込一覧'!$K$9,種別,0))</f>
        <v>2</v>
      </c>
      <c r="O60" s="22"/>
      <c r="P60" s="22"/>
      <c r="Q60" s="22"/>
    </row>
    <row r="61" spans="1:17" ht="17.25" customHeight="1">
      <c r="A61" s="15">
        <v>44</v>
      </c>
      <c r="B61" s="35"/>
      <c r="C61" s="36"/>
      <c r="D61" s="37"/>
      <c r="E61" s="33"/>
      <c r="F61" s="38"/>
      <c r="G61" s="106"/>
      <c r="H61" s="127"/>
      <c r="I61" s="128"/>
      <c r="J61" s="39"/>
      <c r="K61" s="127"/>
      <c r="L61" s="128"/>
      <c r="M61" s="39"/>
      <c r="N61" s="87">
        <f>F61*10+INDEX('名前'!$I$30:$I$32,MATCH('申込一覧'!$K$9,種別,0))</f>
        <v>2</v>
      </c>
      <c r="O61" s="22"/>
      <c r="P61" s="22"/>
      <c r="Q61" s="22"/>
    </row>
    <row r="62" spans="1:17" ht="17.25" customHeight="1">
      <c r="A62" s="15">
        <v>45</v>
      </c>
      <c r="B62" s="35"/>
      <c r="C62" s="36"/>
      <c r="D62" s="37"/>
      <c r="E62" s="33"/>
      <c r="F62" s="38"/>
      <c r="G62" s="106"/>
      <c r="H62" s="127"/>
      <c r="I62" s="128"/>
      <c r="J62" s="39"/>
      <c r="K62" s="127"/>
      <c r="L62" s="128"/>
      <c r="M62" s="39"/>
      <c r="N62" s="87">
        <f>F62*10+INDEX('名前'!$I$30:$I$32,MATCH('申込一覧'!$K$9,種別,0))</f>
        <v>2</v>
      </c>
      <c r="O62" s="22"/>
      <c r="P62" s="22"/>
      <c r="Q62" s="22"/>
    </row>
    <row r="63" spans="1:17" ht="17.25" customHeight="1">
      <c r="A63" s="15">
        <v>46</v>
      </c>
      <c r="B63" s="35"/>
      <c r="C63" s="36"/>
      <c r="D63" s="37"/>
      <c r="E63" s="33"/>
      <c r="F63" s="38"/>
      <c r="G63" s="106"/>
      <c r="H63" s="127"/>
      <c r="I63" s="128"/>
      <c r="J63" s="39"/>
      <c r="K63" s="127"/>
      <c r="L63" s="128"/>
      <c r="M63" s="39"/>
      <c r="N63" s="87">
        <f>F63*10+INDEX('名前'!$I$30:$I$32,MATCH('申込一覧'!$K$9,種別,0))</f>
        <v>2</v>
      </c>
      <c r="O63" s="22"/>
      <c r="P63" s="22"/>
      <c r="Q63" s="22"/>
    </row>
    <row r="64" spans="1:17" ht="17.25" customHeight="1">
      <c r="A64" s="15">
        <v>47</v>
      </c>
      <c r="B64" s="35"/>
      <c r="C64" s="36"/>
      <c r="D64" s="37"/>
      <c r="E64" s="33"/>
      <c r="F64" s="38"/>
      <c r="G64" s="106"/>
      <c r="H64" s="127"/>
      <c r="I64" s="128"/>
      <c r="J64" s="39"/>
      <c r="K64" s="127"/>
      <c r="L64" s="128"/>
      <c r="M64" s="39"/>
      <c r="N64" s="87">
        <f>F64*10+INDEX('名前'!$I$30:$I$32,MATCH('申込一覧'!$K$9,種別,0))</f>
        <v>2</v>
      </c>
      <c r="O64" s="22"/>
      <c r="P64" s="22"/>
      <c r="Q64" s="22"/>
    </row>
    <row r="65" spans="1:17" ht="17.25" customHeight="1">
      <c r="A65" s="15">
        <v>48</v>
      </c>
      <c r="B65" s="35"/>
      <c r="C65" s="36"/>
      <c r="D65" s="37"/>
      <c r="E65" s="33"/>
      <c r="F65" s="38"/>
      <c r="G65" s="106"/>
      <c r="H65" s="127"/>
      <c r="I65" s="128"/>
      <c r="J65" s="39"/>
      <c r="K65" s="127"/>
      <c r="L65" s="128"/>
      <c r="M65" s="39"/>
      <c r="N65" s="87">
        <f>F65*10+INDEX('名前'!$I$30:$I$32,MATCH('申込一覧'!$K$9,種別,0))</f>
        <v>2</v>
      </c>
      <c r="O65" s="22"/>
      <c r="P65" s="22"/>
      <c r="Q65" s="22"/>
    </row>
    <row r="66" spans="1:17" ht="17.25" customHeight="1">
      <c r="A66" s="15">
        <v>49</v>
      </c>
      <c r="B66" s="35"/>
      <c r="C66" s="36"/>
      <c r="D66" s="37"/>
      <c r="E66" s="33"/>
      <c r="F66" s="38"/>
      <c r="G66" s="106"/>
      <c r="H66" s="127"/>
      <c r="I66" s="128"/>
      <c r="J66" s="39"/>
      <c r="K66" s="127"/>
      <c r="L66" s="128"/>
      <c r="M66" s="39"/>
      <c r="N66" s="87">
        <f>F66*10+INDEX('名前'!$I$30:$I$32,MATCH('申込一覧'!$K$9,種別,0))</f>
        <v>2</v>
      </c>
      <c r="O66" s="22"/>
      <c r="P66" s="22"/>
      <c r="Q66" s="22"/>
    </row>
    <row r="67" spans="1:17" ht="17.25" customHeight="1">
      <c r="A67" s="15">
        <v>50</v>
      </c>
      <c r="B67" s="35"/>
      <c r="C67" s="36"/>
      <c r="D67" s="37"/>
      <c r="E67" s="33"/>
      <c r="F67" s="38"/>
      <c r="G67" s="106"/>
      <c r="H67" s="127"/>
      <c r="I67" s="128"/>
      <c r="J67" s="39"/>
      <c r="K67" s="127"/>
      <c r="L67" s="128"/>
      <c r="M67" s="39"/>
      <c r="N67" s="87">
        <f>F67*10+INDEX('名前'!$I$30:$I$32,MATCH('申込一覧'!$K$9,種別,0))</f>
        <v>2</v>
      </c>
      <c r="O67" s="22"/>
      <c r="P67" s="22"/>
      <c r="Q67" s="22"/>
    </row>
    <row r="68" spans="1:17" ht="17.25" customHeight="1">
      <c r="A68" s="15">
        <v>51</v>
      </c>
      <c r="B68" s="35"/>
      <c r="C68" s="36"/>
      <c r="D68" s="37"/>
      <c r="E68" s="33"/>
      <c r="F68" s="38"/>
      <c r="G68" s="106"/>
      <c r="H68" s="127"/>
      <c r="I68" s="128"/>
      <c r="J68" s="39"/>
      <c r="K68" s="127"/>
      <c r="L68" s="128"/>
      <c r="M68" s="39"/>
      <c r="N68" s="87">
        <f>F68*10+INDEX('名前'!$I$30:$I$32,MATCH('申込一覧'!$K$9,種別,0))</f>
        <v>2</v>
      </c>
      <c r="O68" s="22"/>
      <c r="P68" s="22"/>
      <c r="Q68" s="22"/>
    </row>
    <row r="69" spans="1:17" ht="17.25" customHeight="1">
      <c r="A69" s="15">
        <v>52</v>
      </c>
      <c r="B69" s="35"/>
      <c r="C69" s="36"/>
      <c r="D69" s="37"/>
      <c r="E69" s="33"/>
      <c r="F69" s="38"/>
      <c r="G69" s="106"/>
      <c r="H69" s="127"/>
      <c r="I69" s="128"/>
      <c r="J69" s="39"/>
      <c r="K69" s="127"/>
      <c r="L69" s="128"/>
      <c r="M69" s="39"/>
      <c r="N69" s="87">
        <f>F69*10+INDEX('名前'!$I$30:$I$32,MATCH('申込一覧'!$K$9,種別,0))</f>
        <v>2</v>
      </c>
      <c r="O69" s="22"/>
      <c r="P69" s="22"/>
      <c r="Q69" s="22"/>
    </row>
    <row r="70" spans="1:17" ht="17.25" customHeight="1">
      <c r="A70" s="15">
        <v>53</v>
      </c>
      <c r="B70" s="35"/>
      <c r="C70" s="36"/>
      <c r="D70" s="37"/>
      <c r="E70" s="33"/>
      <c r="F70" s="38"/>
      <c r="G70" s="106"/>
      <c r="H70" s="127"/>
      <c r="I70" s="128"/>
      <c r="J70" s="39"/>
      <c r="K70" s="127"/>
      <c r="L70" s="128"/>
      <c r="M70" s="39"/>
      <c r="N70" s="87">
        <f>F70*10+INDEX('名前'!$I$30:$I$32,MATCH('申込一覧'!$K$9,種別,0))</f>
        <v>2</v>
      </c>
      <c r="O70" s="22"/>
      <c r="P70" s="22"/>
      <c r="Q70" s="22"/>
    </row>
    <row r="71" spans="1:17" ht="17.25" customHeight="1">
      <c r="A71" s="15">
        <v>54</v>
      </c>
      <c r="B71" s="35"/>
      <c r="C71" s="36"/>
      <c r="D71" s="37"/>
      <c r="E71" s="33"/>
      <c r="F71" s="38"/>
      <c r="G71" s="106"/>
      <c r="H71" s="127"/>
      <c r="I71" s="128"/>
      <c r="J71" s="39"/>
      <c r="K71" s="127"/>
      <c r="L71" s="128"/>
      <c r="M71" s="39"/>
      <c r="N71" s="87">
        <f>F71*10+INDEX('名前'!$I$30:$I$32,MATCH('申込一覧'!$K$9,種別,0))</f>
        <v>2</v>
      </c>
      <c r="O71" s="22"/>
      <c r="P71" s="22"/>
      <c r="Q71" s="22"/>
    </row>
    <row r="72" spans="1:17" ht="17.25" customHeight="1">
      <c r="A72" s="15">
        <v>55</v>
      </c>
      <c r="B72" s="35"/>
      <c r="C72" s="36"/>
      <c r="D72" s="37"/>
      <c r="E72" s="33"/>
      <c r="F72" s="38"/>
      <c r="G72" s="106"/>
      <c r="H72" s="127"/>
      <c r="I72" s="128"/>
      <c r="J72" s="39"/>
      <c r="K72" s="127"/>
      <c r="L72" s="128"/>
      <c r="M72" s="39"/>
      <c r="N72" s="87">
        <f>F72*10+INDEX('名前'!$I$30:$I$32,MATCH('申込一覧'!$K$9,種別,0))</f>
        <v>2</v>
      </c>
      <c r="O72" s="22"/>
      <c r="P72" s="22"/>
      <c r="Q72" s="22"/>
    </row>
    <row r="73" spans="1:17" ht="17.25" customHeight="1">
      <c r="A73" s="15">
        <v>56</v>
      </c>
      <c r="B73" s="35"/>
      <c r="C73" s="36"/>
      <c r="D73" s="37"/>
      <c r="E73" s="33"/>
      <c r="F73" s="38"/>
      <c r="G73" s="106"/>
      <c r="H73" s="127"/>
      <c r="I73" s="128"/>
      <c r="J73" s="39"/>
      <c r="K73" s="127"/>
      <c r="L73" s="128"/>
      <c r="M73" s="39"/>
      <c r="N73" s="87">
        <f>F73*10+INDEX('名前'!$I$30:$I$32,MATCH('申込一覧'!$K$9,種別,0))</f>
        <v>2</v>
      </c>
      <c r="O73" s="22"/>
      <c r="P73" s="22"/>
      <c r="Q73" s="22"/>
    </row>
    <row r="74" spans="1:17" ht="17.25" customHeight="1">
      <c r="A74" s="15">
        <v>57</v>
      </c>
      <c r="B74" s="35"/>
      <c r="C74" s="36"/>
      <c r="D74" s="37"/>
      <c r="E74" s="33"/>
      <c r="F74" s="38"/>
      <c r="G74" s="106"/>
      <c r="H74" s="127"/>
      <c r="I74" s="128"/>
      <c r="J74" s="39"/>
      <c r="K74" s="127"/>
      <c r="L74" s="128"/>
      <c r="M74" s="39"/>
      <c r="N74" s="87">
        <f>F74*10+INDEX('名前'!$I$30:$I$32,MATCH('申込一覧'!$K$9,種別,0))</f>
        <v>2</v>
      </c>
      <c r="O74" s="22"/>
      <c r="P74" s="22"/>
      <c r="Q74" s="22"/>
    </row>
    <row r="75" spans="1:17" ht="17.25" customHeight="1">
      <c r="A75" s="15">
        <v>58</v>
      </c>
      <c r="B75" s="35"/>
      <c r="C75" s="36"/>
      <c r="D75" s="37"/>
      <c r="E75" s="33"/>
      <c r="F75" s="38"/>
      <c r="G75" s="106"/>
      <c r="H75" s="127"/>
      <c r="I75" s="128"/>
      <c r="J75" s="39"/>
      <c r="K75" s="127"/>
      <c r="L75" s="128"/>
      <c r="M75" s="39"/>
      <c r="N75" s="87">
        <f>F75*10+INDEX('名前'!$I$30:$I$32,MATCH('申込一覧'!$K$9,種別,0))</f>
        <v>2</v>
      </c>
      <c r="O75" s="22"/>
      <c r="P75" s="22"/>
      <c r="Q75" s="22"/>
    </row>
    <row r="76" spans="1:17" ht="17.25" customHeight="1">
      <c r="A76" s="15">
        <v>59</v>
      </c>
      <c r="B76" s="35"/>
      <c r="C76" s="36"/>
      <c r="D76" s="37"/>
      <c r="E76" s="33"/>
      <c r="F76" s="38"/>
      <c r="G76" s="106"/>
      <c r="H76" s="127"/>
      <c r="I76" s="128"/>
      <c r="J76" s="39"/>
      <c r="K76" s="127"/>
      <c r="L76" s="128"/>
      <c r="M76" s="39"/>
      <c r="N76" s="87">
        <f>F76*10+INDEX('名前'!$I$30:$I$32,MATCH('申込一覧'!$K$9,種別,0))</f>
        <v>2</v>
      </c>
      <c r="O76" s="22"/>
      <c r="P76" s="22"/>
      <c r="Q76" s="22"/>
    </row>
    <row r="77" spans="1:17" ht="17.25" customHeight="1">
      <c r="A77" s="15">
        <v>60</v>
      </c>
      <c r="B77" s="35"/>
      <c r="C77" s="36"/>
      <c r="D77" s="37"/>
      <c r="E77" s="33"/>
      <c r="F77" s="38"/>
      <c r="G77" s="106"/>
      <c r="H77" s="127"/>
      <c r="I77" s="128"/>
      <c r="J77" s="39"/>
      <c r="K77" s="127"/>
      <c r="L77" s="128"/>
      <c r="M77" s="39"/>
      <c r="N77" s="87">
        <f>F77*10+INDEX('名前'!$I$30:$I$32,MATCH('申込一覧'!$K$9,種別,0))</f>
        <v>2</v>
      </c>
      <c r="O77" s="22"/>
      <c r="P77" s="22"/>
      <c r="Q77" s="22"/>
    </row>
    <row r="78" spans="1:17" ht="17.25" customHeight="1">
      <c r="A78" s="15">
        <v>61</v>
      </c>
      <c r="B78" s="35"/>
      <c r="C78" s="36"/>
      <c r="D78" s="37"/>
      <c r="E78" s="33"/>
      <c r="F78" s="38"/>
      <c r="G78" s="106"/>
      <c r="H78" s="127"/>
      <c r="I78" s="128"/>
      <c r="J78" s="39"/>
      <c r="K78" s="127"/>
      <c r="L78" s="128"/>
      <c r="M78" s="39"/>
      <c r="N78" s="87">
        <f>F78*10+INDEX('名前'!$I$30:$I$32,MATCH('申込一覧'!$K$9,種別,0))</f>
        <v>2</v>
      </c>
      <c r="O78" s="22"/>
      <c r="P78" s="22"/>
      <c r="Q78" s="22"/>
    </row>
    <row r="79" spans="1:17" ht="17.25" customHeight="1">
      <c r="A79" s="15">
        <v>62</v>
      </c>
      <c r="B79" s="35"/>
      <c r="C79" s="36"/>
      <c r="D79" s="37"/>
      <c r="E79" s="33"/>
      <c r="F79" s="38"/>
      <c r="G79" s="106"/>
      <c r="H79" s="127"/>
      <c r="I79" s="128"/>
      <c r="J79" s="39"/>
      <c r="K79" s="127"/>
      <c r="L79" s="128"/>
      <c r="M79" s="39"/>
      <c r="N79" s="87">
        <f>F79*10+INDEX('名前'!$I$30:$I$32,MATCH('申込一覧'!$K$9,種別,0))</f>
        <v>2</v>
      </c>
      <c r="O79" s="22"/>
      <c r="P79" s="22"/>
      <c r="Q79" s="22"/>
    </row>
    <row r="80" spans="1:17" ht="17.25" customHeight="1">
      <c r="A80" s="15">
        <v>63</v>
      </c>
      <c r="B80" s="35"/>
      <c r="C80" s="36"/>
      <c r="D80" s="37"/>
      <c r="E80" s="33"/>
      <c r="F80" s="38"/>
      <c r="G80" s="106"/>
      <c r="H80" s="127"/>
      <c r="I80" s="128"/>
      <c r="J80" s="39"/>
      <c r="K80" s="127"/>
      <c r="L80" s="128"/>
      <c r="M80" s="39"/>
      <c r="N80" s="87">
        <f>F80*10+INDEX('名前'!$I$30:$I$32,MATCH('申込一覧'!$K$9,種別,0))</f>
        <v>2</v>
      </c>
      <c r="O80" s="22"/>
      <c r="P80" s="22"/>
      <c r="Q80" s="22"/>
    </row>
    <row r="81" spans="1:17" ht="17.25" customHeight="1">
      <c r="A81" s="15">
        <v>64</v>
      </c>
      <c r="B81" s="35"/>
      <c r="C81" s="36"/>
      <c r="D81" s="37"/>
      <c r="E81" s="33"/>
      <c r="F81" s="38"/>
      <c r="G81" s="106"/>
      <c r="H81" s="127"/>
      <c r="I81" s="128"/>
      <c r="J81" s="39"/>
      <c r="K81" s="127"/>
      <c r="L81" s="128"/>
      <c r="M81" s="39"/>
      <c r="N81" s="87">
        <f>F81*10+INDEX('名前'!$I$30:$I$32,MATCH('申込一覧'!$K$9,種別,0))</f>
        <v>2</v>
      </c>
      <c r="O81" s="22"/>
      <c r="P81" s="22"/>
      <c r="Q81" s="22"/>
    </row>
    <row r="82" spans="1:17" ht="17.25" customHeight="1">
      <c r="A82" s="15">
        <v>65</v>
      </c>
      <c r="B82" s="35"/>
      <c r="C82" s="36"/>
      <c r="D82" s="37"/>
      <c r="E82" s="33"/>
      <c r="F82" s="38"/>
      <c r="G82" s="106"/>
      <c r="H82" s="127"/>
      <c r="I82" s="128"/>
      <c r="J82" s="39"/>
      <c r="K82" s="127"/>
      <c r="L82" s="128"/>
      <c r="M82" s="39"/>
      <c r="N82" s="87">
        <f>F82*10+INDEX('名前'!$I$30:$I$32,MATCH('申込一覧'!$K$9,種別,0))</f>
        <v>2</v>
      </c>
      <c r="O82" s="22"/>
      <c r="P82" s="22"/>
      <c r="Q82" s="22"/>
    </row>
    <row r="83" spans="1:17" ht="17.25" customHeight="1">
      <c r="A83" s="15">
        <v>66</v>
      </c>
      <c r="B83" s="35"/>
      <c r="C83" s="36"/>
      <c r="D83" s="37"/>
      <c r="E83" s="33"/>
      <c r="F83" s="38"/>
      <c r="G83" s="106"/>
      <c r="H83" s="127"/>
      <c r="I83" s="128"/>
      <c r="J83" s="39"/>
      <c r="K83" s="127"/>
      <c r="L83" s="128"/>
      <c r="M83" s="39"/>
      <c r="N83" s="87">
        <f>F83*10+INDEX('名前'!$I$30:$I$32,MATCH('申込一覧'!$K$9,種別,0))</f>
        <v>2</v>
      </c>
      <c r="O83" s="22"/>
      <c r="P83" s="22"/>
      <c r="Q83" s="22"/>
    </row>
    <row r="84" spans="1:17" ht="17.25" customHeight="1">
      <c r="A84" s="15">
        <v>67</v>
      </c>
      <c r="B84" s="35"/>
      <c r="C84" s="36"/>
      <c r="D84" s="37"/>
      <c r="E84" s="33"/>
      <c r="F84" s="38"/>
      <c r="G84" s="106"/>
      <c r="H84" s="127"/>
      <c r="I84" s="128"/>
      <c r="J84" s="39"/>
      <c r="K84" s="127"/>
      <c r="L84" s="128"/>
      <c r="M84" s="39"/>
      <c r="N84" s="87">
        <f>F84*10+INDEX('名前'!$I$30:$I$32,MATCH('申込一覧'!$K$9,種別,0))</f>
        <v>2</v>
      </c>
      <c r="O84" s="22"/>
      <c r="P84" s="22"/>
      <c r="Q84" s="22"/>
    </row>
    <row r="85" spans="1:17" ht="17.25" customHeight="1">
      <c r="A85" s="15">
        <v>68</v>
      </c>
      <c r="B85" s="35"/>
      <c r="C85" s="36"/>
      <c r="D85" s="37"/>
      <c r="E85" s="33"/>
      <c r="F85" s="38"/>
      <c r="G85" s="106"/>
      <c r="H85" s="127"/>
      <c r="I85" s="128"/>
      <c r="J85" s="39"/>
      <c r="K85" s="127"/>
      <c r="L85" s="128"/>
      <c r="M85" s="39"/>
      <c r="N85" s="87">
        <f>F85*10+INDEX('名前'!$I$30:$I$32,MATCH('申込一覧'!$K$9,種別,0))</f>
        <v>2</v>
      </c>
      <c r="O85" s="22"/>
      <c r="P85" s="22"/>
      <c r="Q85" s="22"/>
    </row>
    <row r="86" spans="1:17" ht="17.25" customHeight="1">
      <c r="A86" s="15">
        <v>69</v>
      </c>
      <c r="B86" s="35"/>
      <c r="C86" s="36"/>
      <c r="D86" s="37"/>
      <c r="E86" s="33"/>
      <c r="F86" s="38"/>
      <c r="G86" s="106"/>
      <c r="H86" s="127"/>
      <c r="I86" s="128"/>
      <c r="J86" s="39"/>
      <c r="K86" s="127"/>
      <c r="L86" s="128"/>
      <c r="M86" s="39"/>
      <c r="N86" s="87">
        <f>F86*10+INDEX('名前'!$I$30:$I$32,MATCH('申込一覧'!$K$9,種別,0))</f>
        <v>2</v>
      </c>
      <c r="O86" s="22"/>
      <c r="P86" s="22"/>
      <c r="Q86" s="22"/>
    </row>
    <row r="87" spans="1:17" ht="17.25" customHeight="1">
      <c r="A87" s="15">
        <v>70</v>
      </c>
      <c r="B87" s="35"/>
      <c r="C87" s="36"/>
      <c r="D87" s="37"/>
      <c r="E87" s="33"/>
      <c r="F87" s="38"/>
      <c r="G87" s="106"/>
      <c r="H87" s="127"/>
      <c r="I87" s="128"/>
      <c r="J87" s="39"/>
      <c r="K87" s="127"/>
      <c r="L87" s="128"/>
      <c r="M87" s="39"/>
      <c r="N87" s="87">
        <f>F87*10+INDEX('名前'!$I$30:$I$32,MATCH('申込一覧'!$K$9,種別,0))</f>
        <v>2</v>
      </c>
      <c r="O87" s="22"/>
      <c r="P87" s="22"/>
      <c r="Q87" s="22"/>
    </row>
    <row r="88" spans="1:17" ht="17.25" customHeight="1">
      <c r="A88" s="15">
        <v>71</v>
      </c>
      <c r="B88" s="35"/>
      <c r="C88" s="36"/>
      <c r="D88" s="37"/>
      <c r="E88" s="33"/>
      <c r="F88" s="38"/>
      <c r="G88" s="106"/>
      <c r="H88" s="127"/>
      <c r="I88" s="128"/>
      <c r="J88" s="39"/>
      <c r="K88" s="127"/>
      <c r="L88" s="128"/>
      <c r="M88" s="39"/>
      <c r="N88" s="87">
        <f>F88*10+INDEX('名前'!$I$30:$I$32,MATCH('申込一覧'!$K$9,種別,0))</f>
        <v>2</v>
      </c>
      <c r="O88" s="22"/>
      <c r="P88" s="22"/>
      <c r="Q88" s="22"/>
    </row>
    <row r="89" spans="1:17" ht="17.25" customHeight="1">
      <c r="A89" s="15">
        <v>72</v>
      </c>
      <c r="B89" s="35"/>
      <c r="C89" s="36"/>
      <c r="D89" s="37"/>
      <c r="E89" s="33"/>
      <c r="F89" s="38"/>
      <c r="G89" s="106"/>
      <c r="H89" s="127"/>
      <c r="I89" s="128"/>
      <c r="J89" s="39"/>
      <c r="K89" s="127"/>
      <c r="L89" s="128"/>
      <c r="M89" s="39"/>
      <c r="N89" s="87">
        <f>F89*10+INDEX('名前'!$I$30:$I$32,MATCH('申込一覧'!$K$9,種別,0))</f>
        <v>2</v>
      </c>
      <c r="O89" s="22"/>
      <c r="P89" s="22"/>
      <c r="Q89" s="22"/>
    </row>
    <row r="90" spans="1:17" ht="17.25" customHeight="1">
      <c r="A90" s="15">
        <v>73</v>
      </c>
      <c r="B90" s="35"/>
      <c r="C90" s="36"/>
      <c r="D90" s="37"/>
      <c r="E90" s="33"/>
      <c r="F90" s="38"/>
      <c r="G90" s="106"/>
      <c r="H90" s="127"/>
      <c r="I90" s="128"/>
      <c r="J90" s="39"/>
      <c r="K90" s="127"/>
      <c r="L90" s="128"/>
      <c r="M90" s="39"/>
      <c r="N90" s="87">
        <f>F90*10+INDEX('名前'!$I$30:$I$32,MATCH('申込一覧'!$K$9,種別,0))</f>
        <v>2</v>
      </c>
      <c r="O90" s="22"/>
      <c r="P90" s="22"/>
      <c r="Q90" s="22"/>
    </row>
    <row r="91" spans="1:17" ht="17.25" customHeight="1">
      <c r="A91" s="15">
        <v>74</v>
      </c>
      <c r="B91" s="35"/>
      <c r="C91" s="36"/>
      <c r="D91" s="37"/>
      <c r="E91" s="33"/>
      <c r="F91" s="38"/>
      <c r="G91" s="106"/>
      <c r="H91" s="127"/>
      <c r="I91" s="128"/>
      <c r="J91" s="39"/>
      <c r="K91" s="127"/>
      <c r="L91" s="128"/>
      <c r="M91" s="39"/>
      <c r="N91" s="87">
        <f>F91*10+INDEX('名前'!$I$30:$I$32,MATCH('申込一覧'!$K$9,種別,0))</f>
        <v>2</v>
      </c>
      <c r="O91" s="22"/>
      <c r="P91" s="22"/>
      <c r="Q91" s="22"/>
    </row>
    <row r="92" spans="1:17" ht="17.25" customHeight="1">
      <c r="A92" s="15">
        <v>75</v>
      </c>
      <c r="B92" s="35"/>
      <c r="C92" s="36"/>
      <c r="D92" s="37"/>
      <c r="E92" s="33"/>
      <c r="F92" s="38"/>
      <c r="G92" s="106"/>
      <c r="H92" s="127"/>
      <c r="I92" s="128"/>
      <c r="J92" s="39"/>
      <c r="K92" s="127"/>
      <c r="L92" s="128"/>
      <c r="M92" s="39"/>
      <c r="N92" s="87">
        <f>F92*10+INDEX('名前'!$I$30:$I$32,MATCH('申込一覧'!$K$9,種別,0))</f>
        <v>2</v>
      </c>
      <c r="O92" s="22"/>
      <c r="P92" s="22"/>
      <c r="Q92" s="22"/>
    </row>
    <row r="93" spans="1:17" ht="17.25" customHeight="1">
      <c r="A93" s="15">
        <v>76</v>
      </c>
      <c r="B93" s="35"/>
      <c r="C93" s="36"/>
      <c r="D93" s="37"/>
      <c r="E93" s="33"/>
      <c r="F93" s="38"/>
      <c r="G93" s="106"/>
      <c r="H93" s="127"/>
      <c r="I93" s="128"/>
      <c r="J93" s="39"/>
      <c r="K93" s="127"/>
      <c r="L93" s="128"/>
      <c r="M93" s="39"/>
      <c r="N93" s="87">
        <f>F93*10+INDEX('名前'!$I$30:$I$32,MATCH('申込一覧'!$K$9,種別,0))</f>
        <v>2</v>
      </c>
      <c r="O93" s="22"/>
      <c r="P93" s="22"/>
      <c r="Q93" s="22"/>
    </row>
    <row r="94" spans="1:17" ht="17.25" customHeight="1">
      <c r="A94" s="15">
        <v>77</v>
      </c>
      <c r="B94" s="35"/>
      <c r="C94" s="36"/>
      <c r="D94" s="37"/>
      <c r="E94" s="33"/>
      <c r="F94" s="38"/>
      <c r="G94" s="106"/>
      <c r="H94" s="127"/>
      <c r="I94" s="128"/>
      <c r="J94" s="39"/>
      <c r="K94" s="127"/>
      <c r="L94" s="128"/>
      <c r="M94" s="39"/>
      <c r="N94" s="87">
        <f>F94*10+INDEX('名前'!$I$30:$I$32,MATCH('申込一覧'!$K$9,種別,0))</f>
        <v>2</v>
      </c>
      <c r="O94" s="22"/>
      <c r="P94" s="22"/>
      <c r="Q94" s="22"/>
    </row>
    <row r="95" spans="1:17" ht="17.25" customHeight="1">
      <c r="A95" s="15">
        <v>78</v>
      </c>
      <c r="B95" s="35"/>
      <c r="C95" s="36"/>
      <c r="D95" s="37"/>
      <c r="E95" s="33"/>
      <c r="F95" s="38"/>
      <c r="G95" s="106"/>
      <c r="H95" s="127"/>
      <c r="I95" s="128"/>
      <c r="J95" s="39"/>
      <c r="K95" s="127"/>
      <c r="L95" s="128"/>
      <c r="M95" s="39"/>
      <c r="N95" s="87">
        <f>F95*10+INDEX('名前'!$I$30:$I$32,MATCH('申込一覧'!$K$9,種別,0))</f>
        <v>2</v>
      </c>
      <c r="O95" s="22"/>
      <c r="P95" s="22"/>
      <c r="Q95" s="22"/>
    </row>
    <row r="96" spans="1:16" ht="17.25" customHeight="1">
      <c r="A96" s="15">
        <v>79</v>
      </c>
      <c r="B96" s="35"/>
      <c r="C96" s="36"/>
      <c r="D96" s="37"/>
      <c r="E96" s="33"/>
      <c r="F96" s="38"/>
      <c r="G96" s="106"/>
      <c r="H96" s="127"/>
      <c r="I96" s="128"/>
      <c r="J96" s="39"/>
      <c r="K96" s="127"/>
      <c r="L96" s="128"/>
      <c r="M96" s="39"/>
      <c r="N96" s="87">
        <f>F96*10+INDEX('名前'!$I$30:$I$32,MATCH('申込一覧'!$K$9,種別,0))</f>
        <v>2</v>
      </c>
      <c r="O96" s="22"/>
      <c r="P96" s="22"/>
    </row>
    <row r="97" spans="1:16" ht="17.25" customHeight="1">
      <c r="A97" s="15">
        <v>80</v>
      </c>
      <c r="B97" s="35"/>
      <c r="C97" s="36"/>
      <c r="D97" s="37"/>
      <c r="E97" s="33"/>
      <c r="F97" s="38"/>
      <c r="G97" s="106"/>
      <c r="H97" s="127"/>
      <c r="I97" s="128"/>
      <c r="J97" s="39"/>
      <c r="K97" s="127"/>
      <c r="L97" s="128"/>
      <c r="M97" s="39"/>
      <c r="N97" s="87">
        <f>F97*10+INDEX('名前'!$I$30:$I$32,MATCH('申込一覧'!$K$9,種別,0))</f>
        <v>2</v>
      </c>
      <c r="O97" s="22"/>
      <c r="P97" s="22"/>
    </row>
  </sheetData>
  <sheetProtection/>
  <mergeCells count="194">
    <mergeCell ref="K85:L85"/>
    <mergeCell ref="K92:L92"/>
    <mergeCell ref="K93:L93"/>
    <mergeCell ref="K94:L94"/>
    <mergeCell ref="K95:L95"/>
    <mergeCell ref="K96:L96"/>
    <mergeCell ref="K80:L80"/>
    <mergeCell ref="K81:L81"/>
    <mergeCell ref="K82:L82"/>
    <mergeCell ref="K83:L83"/>
    <mergeCell ref="K84:L84"/>
    <mergeCell ref="K77:L77"/>
    <mergeCell ref="K78:L78"/>
    <mergeCell ref="K79:L79"/>
    <mergeCell ref="K97:L97"/>
    <mergeCell ref="K86:L86"/>
    <mergeCell ref="K87:L87"/>
    <mergeCell ref="K88:L88"/>
    <mergeCell ref="K89:L89"/>
    <mergeCell ref="K90:L90"/>
    <mergeCell ref="K91:L91"/>
    <mergeCell ref="K71:L71"/>
    <mergeCell ref="K72:L72"/>
    <mergeCell ref="K73:L73"/>
    <mergeCell ref="K74:L74"/>
    <mergeCell ref="K75:L75"/>
    <mergeCell ref="K76:L76"/>
    <mergeCell ref="K65:L65"/>
    <mergeCell ref="K66:L66"/>
    <mergeCell ref="K67:L67"/>
    <mergeCell ref="K68:L68"/>
    <mergeCell ref="K69:L69"/>
    <mergeCell ref="K70:L70"/>
    <mergeCell ref="K59:L59"/>
    <mergeCell ref="K60:L60"/>
    <mergeCell ref="K61:L61"/>
    <mergeCell ref="K62:L62"/>
    <mergeCell ref="K63:L63"/>
    <mergeCell ref="K64:L64"/>
    <mergeCell ref="K53:L53"/>
    <mergeCell ref="K54:L54"/>
    <mergeCell ref="K55:L55"/>
    <mergeCell ref="K56:L56"/>
    <mergeCell ref="K57:L57"/>
    <mergeCell ref="K58:L58"/>
    <mergeCell ref="K47:L47"/>
    <mergeCell ref="K48:L48"/>
    <mergeCell ref="K49:L49"/>
    <mergeCell ref="K50:L50"/>
    <mergeCell ref="K51:L51"/>
    <mergeCell ref="K52:L52"/>
    <mergeCell ref="K41:L41"/>
    <mergeCell ref="K42:L42"/>
    <mergeCell ref="K43:L43"/>
    <mergeCell ref="K44:L44"/>
    <mergeCell ref="K45:L45"/>
    <mergeCell ref="K46:L46"/>
    <mergeCell ref="K35:L35"/>
    <mergeCell ref="K36:L36"/>
    <mergeCell ref="K37:L37"/>
    <mergeCell ref="K38:L38"/>
    <mergeCell ref="K39:L39"/>
    <mergeCell ref="K40:L40"/>
    <mergeCell ref="K29:L29"/>
    <mergeCell ref="K30:L30"/>
    <mergeCell ref="K31:L31"/>
    <mergeCell ref="K32:L32"/>
    <mergeCell ref="K33:L33"/>
    <mergeCell ref="K34:L34"/>
    <mergeCell ref="K23:L23"/>
    <mergeCell ref="K24:L24"/>
    <mergeCell ref="K25:L25"/>
    <mergeCell ref="K26:L26"/>
    <mergeCell ref="K27:L27"/>
    <mergeCell ref="K28:L28"/>
    <mergeCell ref="A5:B5"/>
    <mergeCell ref="C5:D5"/>
    <mergeCell ref="H17:I17"/>
    <mergeCell ref="K17:L17"/>
    <mergeCell ref="E14:H14"/>
    <mergeCell ref="E15:H15"/>
    <mergeCell ref="B15:C15"/>
    <mergeCell ref="A7:B7"/>
    <mergeCell ref="E12:H12"/>
    <mergeCell ref="A9:B9"/>
    <mergeCell ref="B12:C12"/>
    <mergeCell ref="F9:I9"/>
    <mergeCell ref="C7:E7"/>
    <mergeCell ref="F7:H7"/>
    <mergeCell ref="I7:M7"/>
    <mergeCell ref="K9:M9"/>
    <mergeCell ref="C4:H4"/>
    <mergeCell ref="A1:M1"/>
    <mergeCell ref="A4:B4"/>
    <mergeCell ref="K3:M3"/>
    <mergeCell ref="J4:M4"/>
    <mergeCell ref="I14:J14"/>
    <mergeCell ref="B13:C13"/>
    <mergeCell ref="B14:C14"/>
    <mergeCell ref="B11:C11"/>
    <mergeCell ref="D9:E9"/>
    <mergeCell ref="I15:J15"/>
    <mergeCell ref="I11:J11"/>
    <mergeCell ref="I12:J12"/>
    <mergeCell ref="I13:J13"/>
    <mergeCell ref="H18:I18"/>
    <mergeCell ref="H19:I19"/>
    <mergeCell ref="E11:H11"/>
    <mergeCell ref="E13:H13"/>
    <mergeCell ref="K18:L18"/>
    <mergeCell ref="K19:L19"/>
    <mergeCell ref="H21:I21"/>
    <mergeCell ref="H22:I22"/>
    <mergeCell ref="H23:I23"/>
    <mergeCell ref="H24:I24"/>
    <mergeCell ref="H20:I20"/>
    <mergeCell ref="K20:L20"/>
    <mergeCell ref="K21:L21"/>
    <mergeCell ref="K22:L22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84:I84"/>
    <mergeCell ref="H85:I85"/>
    <mergeCell ref="H74:I74"/>
    <mergeCell ref="H75:I75"/>
    <mergeCell ref="H76:I76"/>
    <mergeCell ref="H77:I77"/>
    <mergeCell ref="H78:I78"/>
    <mergeCell ref="H79:I79"/>
    <mergeCell ref="H96:I96"/>
    <mergeCell ref="H97:I97"/>
    <mergeCell ref="H86:I86"/>
    <mergeCell ref="H87:I87"/>
    <mergeCell ref="H88:I88"/>
    <mergeCell ref="H89:I89"/>
    <mergeCell ref="H90:I90"/>
    <mergeCell ref="H91:I91"/>
    <mergeCell ref="E5:F5"/>
    <mergeCell ref="G5:M5"/>
    <mergeCell ref="H92:I92"/>
    <mergeCell ref="H93:I93"/>
    <mergeCell ref="H94:I94"/>
    <mergeCell ref="H95:I95"/>
    <mergeCell ref="H80:I80"/>
    <mergeCell ref="H81:I81"/>
    <mergeCell ref="H82:I82"/>
    <mergeCell ref="H83:I83"/>
  </mergeCells>
  <dataValidations count="15">
    <dataValidation type="custom" allowBlank="1" showErrorMessage="1" errorTitle="お願い!" error="半角カタカナで入力し，姓と名の間は半角スペースで一文字空けてください｡" imeMode="halfKatakana" sqref="D32:D97 D24:D25 D19:D22">
      <formula1>AND(LEN(D32)=LENB(D32),LEN(D32)-LEN(SUBSTITUTE(D32," ",""))=1)</formula1>
    </dataValidation>
    <dataValidation type="list" allowBlank="1" showInputMessage="1" showErrorMessage="1" sqref="F19:F97">
      <formula1>性別</formula1>
    </dataValidation>
    <dataValidation type="list" allowBlank="1" showInputMessage="1" showErrorMessage="1" errorTitle="性別" error="男=1&#10;女=2   を入力してください。" sqref="F18">
      <formula1>性別</formula1>
    </dataValidation>
    <dataValidation allowBlank="1" showInputMessage="1" showErrorMessage="1" promptTitle="種目選択" prompt="必ずリストの中から選択してください。" sqref="H17 J17"/>
    <dataValidation allowBlank="1" showInputMessage="1" showErrorMessage="1" promptTitle="最近の最高記録" prompt="必ず記入してください。&#10;番組編成で必要になります。&#10;また【m】や【分】【秒】は省いて数字のみを記入してください。&#10;　800m　→　20397　　　　やり投　→　5572&#10;【分】や【秒】や【秒以下】は2桁で記入してください。" sqref="K17 M17:N17"/>
    <dataValidation type="list" showInputMessage="1" showErrorMessage="1" errorTitle="都道府県" error="リストから選択してください。" sqref="C9">
      <formula1>都道府県名</formula1>
    </dataValidation>
    <dataValidation allowBlank="1" showInputMessage="1" showErrorMessage="1" promptTitle="略称" prompt="プログラムに載る所属名です。&#10;高校は　【○○高】　　中学は　【○○中】&#10;を記入してください。" sqref="F9:I9"/>
    <dataValidation type="list" allowBlank="1" showInputMessage="1" showErrorMessage="1" sqref="K9">
      <formula1>種別</formula1>
    </dataValidation>
    <dataValidation allowBlank="1" showInputMessage="1" showErrorMessage="1" promptTitle="氏名" prompt="全角漢字で入力。&#10;姓と名の間は全角スペース。" sqref="C17"/>
    <dataValidation type="list" allowBlank="1" showInputMessage="1" showErrorMessage="1" sqref="G18:G97">
      <formula1>県名_個人</formula1>
    </dataValidation>
    <dataValidation type="list" allowBlank="1" showInputMessage="1" showErrorMessage="1" sqref="H18:H97">
      <formula1>IF(N18=11,男子,IF(N18=12,中学男子,IF(N18=13,小学男子,IF(N18=21,女子,IF(N18=22,中学女子,IF(N18=23,小学女子,""))))))</formula1>
    </dataValidation>
    <dataValidation type="custom" allowBlank="1" showErrorMessage="1" errorTitle="お願い!" error="半角カタカナで入力し，姓と名の間は半角スペースで一文字空けてください｡" imeMode="halfAlpha" sqref="D18">
      <formula1>AND(LEN(D18)=LENB(D18),LEN(D18)-LEN(SUBSTITUTE(D18," ",""))=1)</formula1>
    </dataValidation>
    <dataValidation type="whole" allowBlank="1" showInputMessage="1" showErrorMessage="1" imeMode="disabled" sqref="E19:E97">
      <formula1>1900</formula1>
      <formula2>2020</formula2>
    </dataValidation>
    <dataValidation errorStyle="warning" type="whole" allowBlank="1" showInputMessage="1" showErrorMessage="1" errorTitle="生年" error="生まれた西暦を４桁で記入してください。" imeMode="disabled" sqref="E18">
      <formula1>1900</formula1>
      <formula2>2020</formula2>
    </dataValidation>
    <dataValidation type="list" allowBlank="1" showInputMessage="1" showErrorMessage="1" sqref="K18:L97">
      <formula1>IF(N18=11,男子,IF(N18=12,中学男子,IF(N18=21,女子,IF(N18=22,中学女子,""))))</formula1>
    </dataValidation>
  </dataValidations>
  <printOptions horizontalCentered="1"/>
  <pageMargins left="0" right="0" top="0.7874015748031497" bottom="0.7874015748031497" header="0.31496062992125984" footer="0.31496062992125984"/>
  <pageSetup blackAndWhite="1" fitToHeight="2" fitToWidth="1" horizontalDpi="600" verticalDpi="600" orientation="portrait" paperSize="9" scale="93" r:id="rId4"/>
  <headerFooter>
    <oddFooter>&amp;C&amp;HR3ｶｰﾆﾊﾞﾙ&amp;A&amp;RPage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P19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5"/>
  <cols>
    <col min="1" max="1" width="12.421875" style="90" customWidth="1"/>
    <col min="2" max="2" width="6.7109375" style="90" bestFit="1" customWidth="1"/>
    <col min="3" max="3" width="9.7109375" style="90" bestFit="1" customWidth="1"/>
    <col min="4" max="9" width="10.140625" style="88" customWidth="1"/>
    <col min="10" max="10" width="0.9921875" style="88" customWidth="1"/>
    <col min="11" max="16" width="9.00390625" style="88" hidden="1" customWidth="1"/>
    <col min="17" max="18" width="9.00390625" style="88" customWidth="1"/>
    <col min="19" max="16384" width="9.00390625" style="88" customWidth="1"/>
  </cols>
  <sheetData>
    <row r="1" spans="1:9" s="22" customFormat="1" ht="24">
      <c r="A1" s="193" t="s">
        <v>314</v>
      </c>
      <c r="B1" s="193"/>
      <c r="C1" s="67" t="s">
        <v>315</v>
      </c>
      <c r="D1" s="67"/>
      <c r="E1" s="67"/>
      <c r="F1" s="67"/>
      <c r="G1" s="67"/>
      <c r="H1" s="67"/>
      <c r="I1" s="67"/>
    </row>
    <row r="2" spans="1:3" ht="13.5">
      <c r="A2" s="88"/>
      <c r="B2" s="88"/>
      <c r="C2" s="88"/>
    </row>
    <row r="3" spans="1:9" ht="27" customHeight="1">
      <c r="A3" s="88">
        <f>INDEX('名前'!$I$30:$I$37,MATCH('申込一覧'!K9,種別,0))</f>
        <v>2</v>
      </c>
      <c r="B3" s="88"/>
      <c r="C3" s="88"/>
      <c r="G3" s="189">
        <f>IF('申込一覧'!F9="","",'申込一覧'!F9)</f>
      </c>
      <c r="H3" s="190"/>
      <c r="I3" s="191"/>
    </row>
    <row r="4" spans="1:9" ht="13.5">
      <c r="A4" s="89"/>
      <c r="B4" s="89"/>
      <c r="C4" s="89"/>
      <c r="D4" s="89"/>
      <c r="E4" s="89"/>
      <c r="F4" s="89"/>
      <c r="G4" s="89"/>
      <c r="H4" s="89"/>
      <c r="I4" s="89"/>
    </row>
    <row r="5" spans="1:9" ht="17.25" customHeight="1">
      <c r="A5" s="192" t="s">
        <v>307</v>
      </c>
      <c r="B5" s="192"/>
      <c r="C5" s="192"/>
      <c r="D5" s="192"/>
      <c r="E5" s="192"/>
      <c r="F5" s="192"/>
      <c r="G5" s="192"/>
      <c r="H5" s="192"/>
      <c r="I5" s="192"/>
    </row>
    <row r="6" spans="1:9" ht="17.25" customHeight="1">
      <c r="A6" s="192" t="s">
        <v>308</v>
      </c>
      <c r="B6" s="192"/>
      <c r="C6" s="192"/>
      <c r="D6" s="192"/>
      <c r="E6" s="192"/>
      <c r="F6" s="192"/>
      <c r="G6" s="192"/>
      <c r="H6" s="192"/>
      <c r="I6" s="192"/>
    </row>
    <row r="7" spans="1:9" ht="17.25" customHeight="1">
      <c r="A7" s="192" t="s">
        <v>309</v>
      </c>
      <c r="B7" s="192"/>
      <c r="C7" s="192"/>
      <c r="D7" s="192"/>
      <c r="E7" s="192"/>
      <c r="F7" s="192"/>
      <c r="G7" s="192"/>
      <c r="H7" s="192"/>
      <c r="I7" s="192"/>
    </row>
    <row r="8" ht="13.5">
      <c r="A8" s="89" t="s">
        <v>310</v>
      </c>
    </row>
    <row r="10" spans="1:9" ht="18.75" customHeight="1" thickBot="1">
      <c r="A10" s="91" t="s">
        <v>95</v>
      </c>
      <c r="B10" s="91" t="s">
        <v>104</v>
      </c>
      <c r="C10" s="92" t="s">
        <v>2</v>
      </c>
      <c r="D10" s="93" t="s">
        <v>98</v>
      </c>
      <c r="E10" s="94" t="s">
        <v>99</v>
      </c>
      <c r="F10" s="94" t="s">
        <v>100</v>
      </c>
      <c r="G10" s="94" t="s">
        <v>101</v>
      </c>
      <c r="H10" s="94" t="s">
        <v>102</v>
      </c>
      <c r="I10" s="95" t="s">
        <v>103</v>
      </c>
    </row>
    <row r="11" spans="1:16" ht="33.75" customHeight="1" thickTop="1">
      <c r="A11" s="110"/>
      <c r="B11" s="110"/>
      <c r="C11" s="110"/>
      <c r="D11" s="111"/>
      <c r="E11" s="112"/>
      <c r="F11" s="112"/>
      <c r="G11" s="112"/>
      <c r="H11" s="112"/>
      <c r="I11" s="113"/>
      <c r="K11" s="96">
        <f aca="true" t="shared" si="0" ref="K11:P11">IF(D11="","",IF(LEFTB($A$11,2)="男",1,IF(LEFTB($A$11,2)="女",2,""))*10000+D11)</f>
      </c>
      <c r="L11" s="96">
        <f t="shared" si="0"/>
      </c>
      <c r="M11" s="96">
        <f t="shared" si="0"/>
      </c>
      <c r="N11" s="96">
        <f t="shared" si="0"/>
      </c>
      <c r="O11" s="96">
        <f t="shared" si="0"/>
      </c>
      <c r="P11" s="96">
        <f t="shared" si="0"/>
      </c>
    </row>
    <row r="12" spans="1:16" ht="33.75" customHeight="1">
      <c r="A12" s="105"/>
      <c r="B12" s="105"/>
      <c r="C12" s="105"/>
      <c r="D12" s="114"/>
      <c r="E12" s="115"/>
      <c r="F12" s="115"/>
      <c r="G12" s="115"/>
      <c r="H12" s="115"/>
      <c r="I12" s="116"/>
      <c r="K12" s="96">
        <f aca="true" t="shared" si="1" ref="K12:P12">IF(D12="","",IF(LEFTB($A$12,2)="男",1,IF(LEFTB($A$12,2)="女",2,""))*10000+D12)</f>
      </c>
      <c r="L12" s="96">
        <f t="shared" si="1"/>
      </c>
      <c r="M12" s="96">
        <f t="shared" si="1"/>
      </c>
      <c r="N12" s="96">
        <f t="shared" si="1"/>
      </c>
      <c r="O12" s="96">
        <f t="shared" si="1"/>
      </c>
      <c r="P12" s="96">
        <f t="shared" si="1"/>
      </c>
    </row>
    <row r="13" spans="1:16" ht="33.75" customHeight="1">
      <c r="A13" s="105"/>
      <c r="B13" s="105"/>
      <c r="C13" s="105"/>
      <c r="D13" s="114"/>
      <c r="E13" s="115"/>
      <c r="F13" s="115"/>
      <c r="G13" s="115"/>
      <c r="H13" s="115"/>
      <c r="I13" s="116"/>
      <c r="K13" s="96">
        <f aca="true" t="shared" si="2" ref="K13:P13">IF(D13="","",IF(LEFTB($A$13,2)="男",1,IF(LEFTB($A$13,2)="女",2,""))*10000+D13)</f>
      </c>
      <c r="L13" s="96">
        <f t="shared" si="2"/>
      </c>
      <c r="M13" s="96">
        <f t="shared" si="2"/>
      </c>
      <c r="N13" s="96">
        <f t="shared" si="2"/>
      </c>
      <c r="O13" s="96">
        <f t="shared" si="2"/>
      </c>
      <c r="P13" s="96">
        <f t="shared" si="2"/>
      </c>
    </row>
    <row r="14" spans="1:16" ht="33.75" customHeight="1">
      <c r="A14" s="105"/>
      <c r="B14" s="105"/>
      <c r="C14" s="105"/>
      <c r="D14" s="114"/>
      <c r="E14" s="115"/>
      <c r="F14" s="115"/>
      <c r="G14" s="115"/>
      <c r="H14" s="115"/>
      <c r="I14" s="116"/>
      <c r="K14" s="96">
        <f aca="true" t="shared" si="3" ref="K14:P14">IF(D14="","",IF(LEFTB($A$14,2)="男",1,IF(LEFTB($A$14,2)="女",2,""))*10000+D14)</f>
      </c>
      <c r="L14" s="96">
        <f t="shared" si="3"/>
      </c>
      <c r="M14" s="96">
        <f t="shared" si="3"/>
      </c>
      <c r="N14" s="96">
        <f t="shared" si="3"/>
      </c>
      <c r="O14" s="96">
        <f t="shared" si="3"/>
      </c>
      <c r="P14" s="96">
        <f t="shared" si="3"/>
      </c>
    </row>
    <row r="15" spans="1:16" ht="33.75" customHeight="1">
      <c r="A15" s="105"/>
      <c r="B15" s="105"/>
      <c r="C15" s="105"/>
      <c r="D15" s="114"/>
      <c r="E15" s="115"/>
      <c r="F15" s="115"/>
      <c r="G15" s="115"/>
      <c r="H15" s="115"/>
      <c r="I15" s="116"/>
      <c r="K15" s="96">
        <f aca="true" t="shared" si="4" ref="K15:P15">IF(D15="","",IF(LEFTB($A$15,2)="男",1,IF(LEFTB($A$15,2)="女",2,""))*10000+D15)</f>
      </c>
      <c r="L15" s="96">
        <f t="shared" si="4"/>
      </c>
      <c r="M15" s="96">
        <f t="shared" si="4"/>
      </c>
      <c r="N15" s="96">
        <f t="shared" si="4"/>
      </c>
      <c r="O15" s="96">
        <f t="shared" si="4"/>
      </c>
      <c r="P15" s="96">
        <f t="shared" si="4"/>
      </c>
    </row>
    <row r="16" spans="1:16" ht="33.75" customHeight="1">
      <c r="A16" s="105"/>
      <c r="B16" s="105"/>
      <c r="C16" s="105"/>
      <c r="D16" s="114"/>
      <c r="E16" s="115"/>
      <c r="F16" s="115"/>
      <c r="G16" s="115"/>
      <c r="H16" s="115"/>
      <c r="I16" s="116"/>
      <c r="K16" s="96">
        <f aca="true" t="shared" si="5" ref="K16:P16">IF(D16="","",IF(LEFTB($A$16,2)="男",1,IF(LEFTB($A$16,2)="女",2,""))*10000+D16)</f>
      </c>
      <c r="L16" s="96">
        <f t="shared" si="5"/>
      </c>
      <c r="M16" s="96">
        <f t="shared" si="5"/>
      </c>
      <c r="N16" s="96">
        <f t="shared" si="5"/>
      </c>
      <c r="O16" s="96">
        <f t="shared" si="5"/>
      </c>
      <c r="P16" s="96">
        <f t="shared" si="5"/>
      </c>
    </row>
    <row r="17" spans="1:16" ht="33.75" customHeight="1">
      <c r="A17" s="105"/>
      <c r="B17" s="105"/>
      <c r="C17" s="105"/>
      <c r="D17" s="114"/>
      <c r="E17" s="115"/>
      <c r="F17" s="115"/>
      <c r="G17" s="115"/>
      <c r="H17" s="115"/>
      <c r="I17" s="116"/>
      <c r="K17" s="96">
        <f aca="true" t="shared" si="6" ref="K17:P17">IF(D17="","",IF(LEFTB($A$17,2)="男",1,IF(LEFTB($A$17,2)="女",2,""))*10000+D17)</f>
      </c>
      <c r="L17" s="96">
        <f t="shared" si="6"/>
      </c>
      <c r="M17" s="96">
        <f t="shared" si="6"/>
      </c>
      <c r="N17" s="96">
        <f t="shared" si="6"/>
      </c>
      <c r="O17" s="96">
        <f t="shared" si="6"/>
      </c>
      <c r="P17" s="96">
        <f t="shared" si="6"/>
      </c>
    </row>
    <row r="18" spans="1:16" ht="33.75" customHeight="1">
      <c r="A18" s="105"/>
      <c r="B18" s="105"/>
      <c r="C18" s="105"/>
      <c r="D18" s="114"/>
      <c r="E18" s="115"/>
      <c r="F18" s="115"/>
      <c r="G18" s="115"/>
      <c r="H18" s="115"/>
      <c r="I18" s="116"/>
      <c r="K18" s="96">
        <f aca="true" t="shared" si="7" ref="K18:P18">IF(D18="","",IF(LEFTB($A$18,2)="男",1,IF(LEFTB($A$18,2)="女",2,""))*10000+D18)</f>
      </c>
      <c r="L18" s="96">
        <f t="shared" si="7"/>
      </c>
      <c r="M18" s="96">
        <f t="shared" si="7"/>
      </c>
      <c r="N18" s="96">
        <f t="shared" si="7"/>
      </c>
      <c r="O18" s="96">
        <f t="shared" si="7"/>
      </c>
      <c r="P18" s="96">
        <f t="shared" si="7"/>
      </c>
    </row>
    <row r="19" spans="1:16" ht="33.75" customHeight="1">
      <c r="A19" s="105"/>
      <c r="B19" s="105"/>
      <c r="C19" s="105"/>
      <c r="D19" s="114"/>
      <c r="E19" s="115"/>
      <c r="F19" s="115"/>
      <c r="G19" s="115"/>
      <c r="H19" s="115"/>
      <c r="I19" s="116"/>
      <c r="K19" s="96">
        <f aca="true" t="shared" si="8" ref="K19:P19">IF(D19="","",IF(LEFTB($A$19,2)="男",1,IF(LEFTB($A$19,2)="女",2,""))*10000+D19)</f>
      </c>
      <c r="L19" s="96">
        <f t="shared" si="8"/>
      </c>
      <c r="M19" s="96">
        <f t="shared" si="8"/>
      </c>
      <c r="N19" s="96">
        <f t="shared" si="8"/>
      </c>
      <c r="O19" s="96">
        <f t="shared" si="8"/>
      </c>
      <c r="P19" s="96">
        <f t="shared" si="8"/>
      </c>
    </row>
  </sheetData>
  <sheetProtection sheet="1"/>
  <mergeCells count="5">
    <mergeCell ref="G3:I3"/>
    <mergeCell ref="A5:I5"/>
    <mergeCell ref="A6:I6"/>
    <mergeCell ref="A7:I7"/>
    <mergeCell ref="A1:B1"/>
  </mergeCells>
  <dataValidations count="3">
    <dataValidation type="list" showDropDown="1" showInputMessage="1" showErrorMessage="1" errorTitle="リレーメンバー" error="申込一覧に入力されているナンバーを入力して下さい。" sqref="D11:I19">
      <formula1>ﾅﾝﾊﾞｰ</formula1>
    </dataValidation>
    <dataValidation type="list" allowBlank="1" showInputMessage="1" showErrorMessage="1" sqref="A11:A19">
      <formula1>IF($A$3=1,一般リレー,IF($A$3=2,中学リレー,""))</formula1>
    </dataValidation>
    <dataValidation type="list" allowBlank="1" showInputMessage="1" showErrorMessage="1" sqref="B11:B19">
      <formula1>Rチーム</formula1>
    </dataValidation>
  </dataValidations>
  <printOptions/>
  <pageMargins left="0.7" right="0.7" top="0.75" bottom="0.75" header="0.3" footer="0.3"/>
  <pageSetup horizontalDpi="600" verticalDpi="600" orientation="portrait" paperSize="9" scale="98" r:id="rId2"/>
  <colBreaks count="1" manualBreakCount="1">
    <brk id="10" max="65535" man="1"/>
  </col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2"/>
  <sheetViews>
    <sheetView zoomScalePageLayoutView="0" workbookViewId="0" topLeftCell="A1">
      <selection activeCell="A3" sqref="A3:N3"/>
    </sheetView>
  </sheetViews>
  <sheetFormatPr defaultColWidth="9.140625" defaultRowHeight="15"/>
  <cols>
    <col min="1" max="1" width="10.421875" style="0" bestFit="1" customWidth="1"/>
    <col min="2" max="2" width="16.140625" style="0" bestFit="1" customWidth="1"/>
    <col min="3" max="3" width="16.57421875" style="0" bestFit="1" customWidth="1"/>
    <col min="4" max="4" width="3.7109375" style="0" bestFit="1" customWidth="1"/>
    <col min="5" max="5" width="6.421875" style="0" bestFit="1" customWidth="1"/>
    <col min="7" max="7" width="3.57421875" style="0" bestFit="1" customWidth="1"/>
    <col min="8" max="8" width="4.00390625" style="0" bestFit="1" customWidth="1"/>
    <col min="9" max="9" width="5.421875" style="0" bestFit="1" customWidth="1"/>
    <col min="10" max="12" width="14.57421875" style="0" bestFit="1" customWidth="1"/>
  </cols>
  <sheetData>
    <row r="1" spans="1:14" s="21" customFormat="1" ht="13.5">
      <c r="A1" s="21" t="s">
        <v>122</v>
      </c>
      <c r="B1" s="21" t="s">
        <v>123</v>
      </c>
      <c r="C1" s="21" t="s">
        <v>124</v>
      </c>
      <c r="D1" s="21" t="s">
        <v>125</v>
      </c>
      <c r="E1" s="22" t="s">
        <v>126</v>
      </c>
      <c r="F1" s="21" t="s">
        <v>127</v>
      </c>
      <c r="G1" s="21" t="s">
        <v>128</v>
      </c>
      <c r="H1" s="21" t="s">
        <v>129</v>
      </c>
      <c r="I1" s="21" t="s">
        <v>130</v>
      </c>
      <c r="J1" s="23" t="s">
        <v>131</v>
      </c>
      <c r="K1" s="23" t="s">
        <v>132</v>
      </c>
      <c r="L1" s="23" t="s">
        <v>133</v>
      </c>
      <c r="M1" s="24"/>
      <c r="N1" s="24"/>
    </row>
    <row r="2" spans="1:13" ht="13.5">
      <c r="A2">
        <f>IF('申込一覧'!B18="","",'申込一覧'!F18*10000+'申込一覧'!B18&amp;RIGHTB(INDEX('名前'!$V$5:$V$52,MATCH('申込一覧'!G18,'名前'!$W$5:$W$52,0)),2)&amp;IF('申込一覧'!$N$9="一","11",IF('申込一覧'!$N$9="高","33",IF('申込一覧'!$N$9="中","55","77"))))</f>
      </c>
      <c r="B2">
        <f>IF('申込一覧'!C18="","",'申込一覧'!C18&amp;IF('申込一覧'!E18="","","("&amp;RIGHTB('申込一覧'!E18,2)&amp;")"))</f>
      </c>
      <c r="C2">
        <f>IF('申込一覧'!D18="","",'申込一覧'!D18)</f>
      </c>
      <c r="D2">
        <f>IF('申込一覧'!F18="","",'申込一覧'!F18)</f>
      </c>
      <c r="E2">
        <f>IF('申込一覧'!B18="","",'申込一覧'!G18)</f>
      </c>
      <c r="F2">
        <f>IF('申込一覧'!B18="","",'申込一覧'!$F$9)</f>
      </c>
      <c r="G2" s="22">
        <f>IF('申込一覧'!B18="","",0)</f>
      </c>
      <c r="H2">
        <f>IF('申込一覧'!B18="","",0)</f>
      </c>
      <c r="I2">
        <f>IF('申込一覧'!B18="","",'申込一覧'!B18)</f>
      </c>
      <c r="J2">
        <f>IF('申込一覧'!H18="","",INDEX('名前'!$R$4:$R$64,MATCH('申込一覧'!H18,'名前'!$S$4:$S$64,0))&amp;" "&amp;IF('申込一覧'!O18=1,RIGHTB(10000000+'申込一覧'!J18,7),IF('申込一覧'!O18=2,RIGHTB(100000+'申込一覧'!J18,5),"")))</f>
      </c>
      <c r="K2">
        <f>IF('申込一覧'!K18="","",INDEX('名前'!$R$4:$R$64,MATCH('申込一覧'!K18,'名前'!$S$4:$S$64,0))&amp;" "&amp;IF('申込一覧'!P18=1,RIGHTB(10000000+'申込一覧'!M18,7),IF('申込一覧'!P18=2,RIGHTB(100000+'申込一覧'!M18,5),"")))</f>
      </c>
      <c r="M2">
        <f>IF(A2="","",D2*10000+I2)</f>
      </c>
    </row>
    <row r="3" s="22" customFormat="1" ht="13.5"/>
    <row r="4" s="22" customFormat="1" ht="13.5"/>
    <row r="5" s="22" customFormat="1" ht="13.5"/>
    <row r="6" s="22" customFormat="1" ht="13.5"/>
    <row r="7" s="22" customFormat="1" ht="13.5"/>
    <row r="8" s="22" customFormat="1" ht="13.5"/>
    <row r="9" s="22" customFormat="1" ht="13.5"/>
    <row r="10" s="22" customFormat="1" ht="13.5"/>
    <row r="11" s="22" customFormat="1" ht="13.5"/>
    <row r="12" s="22" customFormat="1" ht="13.5"/>
    <row r="13" s="22" customFormat="1" ht="13.5"/>
    <row r="14" s="22" customFormat="1" ht="13.5"/>
    <row r="15" s="22" customFormat="1" ht="13.5"/>
    <row r="16" s="22" customFormat="1" ht="13.5"/>
    <row r="17" s="22" customFormat="1" ht="13.5"/>
    <row r="18" s="22" customFormat="1" ht="13.5"/>
    <row r="19" s="22" customFormat="1" ht="13.5"/>
    <row r="20" s="22" customFormat="1" ht="13.5"/>
    <row r="21" s="22" customFormat="1" ht="13.5"/>
    <row r="22" s="22" customFormat="1" ht="13.5"/>
    <row r="23" s="22" customFormat="1" ht="13.5"/>
    <row r="24" s="22" customFormat="1" ht="13.5"/>
    <row r="25" s="22" customFormat="1" ht="13.5"/>
    <row r="26" s="22" customFormat="1" ht="13.5"/>
    <row r="27" s="22" customFormat="1" ht="13.5"/>
    <row r="28" s="22" customFormat="1" ht="13.5"/>
    <row r="29" s="22" customFormat="1" ht="13.5"/>
    <row r="30" s="22" customFormat="1" ht="13.5"/>
    <row r="31" s="22" customFormat="1" ht="13.5"/>
    <row r="32" s="22" customFormat="1" ht="13.5"/>
    <row r="33" s="22" customFormat="1" ht="13.5"/>
    <row r="34" s="22" customFormat="1" ht="13.5"/>
    <row r="35" s="22" customFormat="1" ht="13.5"/>
    <row r="36" s="22" customFormat="1" ht="13.5"/>
    <row r="37" s="22" customFormat="1" ht="13.5"/>
    <row r="38" s="22" customFormat="1" ht="13.5"/>
    <row r="39" s="22" customFormat="1" ht="13.5"/>
    <row r="40" s="22" customFormat="1" ht="13.5"/>
    <row r="41" s="22" customFormat="1" ht="13.5"/>
    <row r="42" s="22" customFormat="1" ht="13.5"/>
    <row r="43" s="22" customFormat="1" ht="13.5"/>
    <row r="44" s="22" customFormat="1" ht="13.5"/>
    <row r="45" s="22" customFormat="1" ht="13.5"/>
    <row r="46" s="22" customFormat="1" ht="13.5"/>
    <row r="47" s="22" customFormat="1" ht="13.5"/>
    <row r="48" s="22" customFormat="1" ht="13.5"/>
    <row r="49" s="22" customFormat="1" ht="13.5"/>
    <row r="50" s="22" customFormat="1" ht="13.5"/>
    <row r="51" s="22" customFormat="1" ht="13.5"/>
    <row r="52" s="22" customFormat="1" ht="13.5"/>
    <row r="53" s="22" customFormat="1" ht="13.5"/>
    <row r="54" s="22" customFormat="1" ht="13.5"/>
    <row r="55" s="22" customFormat="1" ht="13.5"/>
    <row r="56" s="22" customFormat="1" ht="13.5"/>
    <row r="57" s="22" customFormat="1" ht="13.5"/>
    <row r="58" s="22" customFormat="1" ht="13.5"/>
    <row r="59" s="22" customFormat="1" ht="13.5"/>
    <row r="60" s="22" customFormat="1" ht="13.5"/>
    <row r="61" s="22" customFormat="1" ht="13.5"/>
    <row r="62" s="22" customFormat="1" ht="13.5"/>
    <row r="63" s="22" customFormat="1" ht="13.5"/>
    <row r="64" s="22" customFormat="1" ht="13.5"/>
    <row r="65" s="22" customFormat="1" ht="13.5"/>
    <row r="66" s="22" customFormat="1" ht="13.5"/>
    <row r="67" s="22" customFormat="1" ht="13.5"/>
    <row r="68" s="22" customFormat="1" ht="13.5"/>
    <row r="69" s="22" customFormat="1" ht="13.5"/>
    <row r="70" s="22" customFormat="1" ht="13.5"/>
    <row r="71" s="22" customFormat="1" ht="13.5"/>
    <row r="72" s="22" customFormat="1" ht="13.5"/>
    <row r="73" s="22" customFormat="1" ht="13.5"/>
    <row r="74" s="22" customFormat="1" ht="13.5"/>
    <row r="75" s="22" customFormat="1" ht="13.5"/>
    <row r="76" s="22" customFormat="1" ht="13.5"/>
    <row r="77" s="22" customFormat="1" ht="13.5"/>
    <row r="78" s="22" customFormat="1" ht="13.5"/>
    <row r="79" s="22" customFormat="1" ht="13.5"/>
    <row r="80" s="22" customFormat="1" ht="13.5"/>
    <row r="81" s="22" customFormat="1" ht="13.5"/>
    <row r="82" s="22" customFormat="1" ht="13.5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2"/>
  <sheetViews>
    <sheetView zoomScalePageLayoutView="0" workbookViewId="0" topLeftCell="A1">
      <selection activeCell="A3" sqref="A3:N3"/>
    </sheetView>
  </sheetViews>
  <sheetFormatPr defaultColWidth="9.140625" defaultRowHeight="15"/>
  <cols>
    <col min="1" max="1" width="11.8515625" style="25" bestFit="1" customWidth="1"/>
    <col min="2" max="2" width="10.421875" style="25" bestFit="1" customWidth="1"/>
    <col min="3" max="3" width="3.57421875" style="25" bestFit="1" customWidth="1"/>
    <col min="4" max="4" width="10.421875" style="25" bestFit="1" customWidth="1"/>
    <col min="5" max="5" width="3.7109375" style="25" bestFit="1" customWidth="1"/>
    <col min="6" max="6" width="6.421875" style="25" bestFit="1" customWidth="1"/>
    <col min="7" max="12" width="10.421875" style="25" bestFit="1" customWidth="1"/>
    <col min="13" max="16384" width="9.00390625" style="25" customWidth="1"/>
  </cols>
  <sheetData>
    <row r="1" spans="2:12" ht="13.5">
      <c r="B1" s="25" t="s">
        <v>122</v>
      </c>
      <c r="C1" s="25" t="s">
        <v>130</v>
      </c>
      <c r="D1" s="25" t="s">
        <v>123</v>
      </c>
      <c r="E1" s="25" t="s">
        <v>124</v>
      </c>
      <c r="F1" s="25" t="s">
        <v>134</v>
      </c>
      <c r="G1" s="25" t="s">
        <v>131</v>
      </c>
      <c r="H1" s="25" t="s">
        <v>132</v>
      </c>
      <c r="I1" s="25" t="s">
        <v>133</v>
      </c>
      <c r="J1" s="25" t="s">
        <v>135</v>
      </c>
      <c r="K1" s="25" t="s">
        <v>136</v>
      </c>
      <c r="L1" s="25" t="s">
        <v>137</v>
      </c>
    </row>
    <row r="2" spans="1:12" ht="13.5">
      <c r="A2" s="25">
        <f>IF(リレー!A11="","",リレー!A11)</f>
      </c>
      <c r="B2" s="25">
        <f>IF(リレー!A11="","",'申込一覧'!$F$9)&amp;IF(リレー!B11="","",リレー!B11)</f>
      </c>
      <c r="D2" s="25">
        <f>IF(リレー!A11="","",'申込一覧'!$F$9)&amp;IF(リレー!B11="","",リレー!B11)</f>
      </c>
      <c r="F2" s="25">
        <f>IF(リレー!C11="","",リレー!C11)</f>
      </c>
      <c r="G2" s="25">
        <f>IF(リレー!D11="","",(INDEX('競技者'!$A$2:$A$100,MATCH(リレー!K11,'競技者'!$M$2:$M$100,0))))</f>
      </c>
      <c r="H2" s="25">
        <f>IF(リレー!E11="","",(INDEX('競技者'!$A$2:$A$100,MATCH(リレー!L11,'競技者'!$M$2:$M$100,0))))</f>
      </c>
      <c r="I2" s="25">
        <f>IF(リレー!F11="","",(INDEX('競技者'!$A$2:$A$100,MATCH(リレー!M11,'競技者'!$M$2:$M$100,0))))</f>
      </c>
      <c r="J2" s="25">
        <f>IF(リレー!G11="","",(INDEX('競技者'!$A$2:$A$100,MATCH(リレー!N11,'競技者'!$M$2:$M$100,0))))</f>
      </c>
      <c r="K2" s="25">
        <f>IF(リレー!H11="","",(INDEX('競技者'!$A$2:$A$100,MATCH(リレー!O11,'競技者'!$M$2:$M$100,0))))</f>
      </c>
      <c r="L2" s="25">
        <f>IF(リレー!I11="","",(INDEX('競技者'!$A$2:$A$100,MATCH(リレー!P11,'競技者'!$M$2:$M$100,0))))</f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2:X85"/>
  <sheetViews>
    <sheetView zoomScalePageLayoutView="0" workbookViewId="0" topLeftCell="A16">
      <selection activeCell="I32" sqref="I32"/>
    </sheetView>
  </sheetViews>
  <sheetFormatPr defaultColWidth="9.140625" defaultRowHeight="15"/>
  <cols>
    <col min="1" max="2" width="9.00390625" style="80" customWidth="1"/>
    <col min="3" max="3" width="4.7109375" style="80" customWidth="1"/>
    <col min="4" max="4" width="18.421875" style="80" bestFit="1" customWidth="1"/>
    <col min="5" max="5" width="3.421875" style="80" customWidth="1"/>
    <col min="6" max="6" width="11.140625" style="80" bestFit="1" customWidth="1"/>
    <col min="7" max="7" width="14.57421875" style="80" customWidth="1"/>
    <col min="8" max="8" width="6.140625" style="80" customWidth="1"/>
    <col min="9" max="9" width="9.00390625" style="80" customWidth="1"/>
    <col min="10" max="10" width="10.7109375" style="80" customWidth="1"/>
    <col min="11" max="11" width="4.28125" style="80" customWidth="1"/>
    <col min="12" max="12" width="9.00390625" style="80" customWidth="1"/>
    <col min="13" max="13" width="12.421875" style="80" customWidth="1"/>
    <col min="14" max="14" width="5.421875" style="80" customWidth="1"/>
    <col min="15" max="16" width="9.00390625" style="80" customWidth="1"/>
    <col min="17" max="17" width="5.421875" style="80" customWidth="1"/>
    <col min="18" max="18" width="9.00390625" style="84" customWidth="1"/>
    <col min="19" max="19" width="15.00390625" style="82" bestFit="1" customWidth="1"/>
    <col min="20" max="16384" width="9.00390625" style="80" customWidth="1"/>
  </cols>
  <sheetData>
    <row r="2" spans="7:16" ht="13.5">
      <c r="G2" s="80" t="s">
        <v>54</v>
      </c>
      <c r="J2" s="80" t="s">
        <v>84</v>
      </c>
      <c r="M2" s="80" t="s">
        <v>198</v>
      </c>
      <c r="P2" s="80" t="s">
        <v>219</v>
      </c>
    </row>
    <row r="3" spans="1:23" ht="13.5">
      <c r="A3" s="40" t="s">
        <v>5</v>
      </c>
      <c r="B3" s="40" t="s">
        <v>6</v>
      </c>
      <c r="C3" s="79"/>
      <c r="D3" s="80" t="s">
        <v>1</v>
      </c>
      <c r="V3" s="40" t="s">
        <v>5</v>
      </c>
      <c r="W3" s="40" t="s">
        <v>6</v>
      </c>
    </row>
    <row r="4" spans="2:22" ht="13.5">
      <c r="B4" s="40"/>
      <c r="D4" s="80">
        <v>1</v>
      </c>
      <c r="F4" s="5" t="s">
        <v>56</v>
      </c>
      <c r="G4" s="5" t="s">
        <v>256</v>
      </c>
      <c r="I4" s="5" t="s">
        <v>56</v>
      </c>
      <c r="J4" s="5" t="s">
        <v>239</v>
      </c>
      <c r="L4" s="81" t="s">
        <v>199</v>
      </c>
      <c r="M4" s="80" t="s">
        <v>227</v>
      </c>
      <c r="O4" s="81" t="s">
        <v>220</v>
      </c>
      <c r="P4" s="80" t="s">
        <v>286</v>
      </c>
      <c r="R4" s="5" t="s">
        <v>288</v>
      </c>
      <c r="S4" s="83" t="s">
        <v>256</v>
      </c>
      <c r="T4" s="80">
        <v>1</v>
      </c>
      <c r="V4" s="40"/>
    </row>
    <row r="5" spans="1:24" ht="13.5">
      <c r="A5" s="42">
        <v>37</v>
      </c>
      <c r="B5" s="40" t="s">
        <v>50</v>
      </c>
      <c r="D5" s="80">
        <v>2</v>
      </c>
      <c r="F5" s="5" t="s">
        <v>57</v>
      </c>
      <c r="G5" s="5" t="s">
        <v>257</v>
      </c>
      <c r="I5" s="5" t="s">
        <v>57</v>
      </c>
      <c r="J5" s="5" t="s">
        <v>240</v>
      </c>
      <c r="L5" s="81" t="s">
        <v>200</v>
      </c>
      <c r="M5" s="80" t="s">
        <v>228</v>
      </c>
      <c r="O5" s="81"/>
      <c r="R5" s="5" t="s">
        <v>57</v>
      </c>
      <c r="S5" s="83" t="s">
        <v>257</v>
      </c>
      <c r="T5" s="80">
        <v>1</v>
      </c>
      <c r="V5" s="42">
        <v>137</v>
      </c>
      <c r="W5" s="40" t="s">
        <v>177</v>
      </c>
      <c r="X5" s="81"/>
    </row>
    <row r="6" spans="1:24" ht="13.5">
      <c r="A6" s="42">
        <v>36</v>
      </c>
      <c r="B6" s="40" t="s">
        <v>51</v>
      </c>
      <c r="F6" s="5" t="s">
        <v>58</v>
      </c>
      <c r="G6" s="5" t="s">
        <v>258</v>
      </c>
      <c r="I6" s="5" t="s">
        <v>58</v>
      </c>
      <c r="J6" s="5" t="s">
        <v>241</v>
      </c>
      <c r="L6" s="81" t="s">
        <v>201</v>
      </c>
      <c r="M6" s="80" t="s">
        <v>229</v>
      </c>
      <c r="O6" s="81"/>
      <c r="P6" s="80" t="s">
        <v>221</v>
      </c>
      <c r="R6" s="5" t="s">
        <v>58</v>
      </c>
      <c r="S6" s="83" t="s">
        <v>258</v>
      </c>
      <c r="T6" s="80">
        <v>1</v>
      </c>
      <c r="V6" s="42">
        <v>136</v>
      </c>
      <c r="W6" s="40" t="s">
        <v>178</v>
      </c>
      <c r="X6" s="81"/>
    </row>
    <row r="7" spans="1:24" ht="13.5">
      <c r="A7" s="42">
        <v>38</v>
      </c>
      <c r="B7" s="40" t="s">
        <v>52</v>
      </c>
      <c r="F7" s="5" t="s">
        <v>59</v>
      </c>
      <c r="G7" s="5" t="s">
        <v>259</v>
      </c>
      <c r="I7" s="5" t="s">
        <v>59</v>
      </c>
      <c r="J7" s="5" t="s">
        <v>242</v>
      </c>
      <c r="L7" s="81" t="s">
        <v>202</v>
      </c>
      <c r="M7" s="80" t="s">
        <v>230</v>
      </c>
      <c r="R7" s="5" t="s">
        <v>59</v>
      </c>
      <c r="S7" s="83" t="s">
        <v>259</v>
      </c>
      <c r="T7" s="80">
        <v>1</v>
      </c>
      <c r="V7" s="42">
        <v>138</v>
      </c>
      <c r="W7" s="40" t="s">
        <v>179</v>
      </c>
      <c r="X7" s="81"/>
    </row>
    <row r="8" spans="1:24" ht="13.5">
      <c r="A8" s="42">
        <v>39</v>
      </c>
      <c r="B8" s="40" t="s">
        <v>53</v>
      </c>
      <c r="D8" s="80" t="s">
        <v>222</v>
      </c>
      <c r="F8" s="5" t="s">
        <v>60</v>
      </c>
      <c r="G8" s="5" t="s">
        <v>260</v>
      </c>
      <c r="I8" s="5" t="s">
        <v>60</v>
      </c>
      <c r="J8" s="5" t="s">
        <v>243</v>
      </c>
      <c r="L8" s="81" t="s">
        <v>203</v>
      </c>
      <c r="M8" s="80" t="s">
        <v>231</v>
      </c>
      <c r="O8" s="81" t="s">
        <v>220</v>
      </c>
      <c r="P8" s="80" t="s">
        <v>287</v>
      </c>
      <c r="R8" s="5" t="s">
        <v>60</v>
      </c>
      <c r="S8" s="83" t="s">
        <v>260</v>
      </c>
      <c r="T8" s="80">
        <v>1</v>
      </c>
      <c r="V8" s="42">
        <v>139</v>
      </c>
      <c r="W8" s="40" t="s">
        <v>180</v>
      </c>
      <c r="X8" s="81"/>
    </row>
    <row r="9" spans="1:24" ht="13.5">
      <c r="A9" s="42"/>
      <c r="B9" s="40"/>
      <c r="D9" s="80" t="s">
        <v>223</v>
      </c>
      <c r="F9" s="5" t="s">
        <v>62</v>
      </c>
      <c r="G9" s="5" t="s">
        <v>261</v>
      </c>
      <c r="I9" s="5" t="s">
        <v>61</v>
      </c>
      <c r="J9" s="5" t="s">
        <v>244</v>
      </c>
      <c r="L9" s="81" t="s">
        <v>204</v>
      </c>
      <c r="M9" s="80" t="s">
        <v>232</v>
      </c>
      <c r="R9" s="5" t="s">
        <v>62</v>
      </c>
      <c r="S9" s="83" t="s">
        <v>261</v>
      </c>
      <c r="T9" s="80">
        <v>1</v>
      </c>
      <c r="V9" s="42"/>
      <c r="W9" s="40"/>
      <c r="X9" s="81"/>
    </row>
    <row r="10" spans="1:24" ht="13.5">
      <c r="A10" s="41">
        <v>1</v>
      </c>
      <c r="B10" s="40" t="s">
        <v>7</v>
      </c>
      <c r="D10" s="80" t="s">
        <v>97</v>
      </c>
      <c r="F10" s="5" t="s">
        <v>63</v>
      </c>
      <c r="G10" s="5" t="s">
        <v>262</v>
      </c>
      <c r="I10" s="5" t="s">
        <v>65</v>
      </c>
      <c r="J10" s="5" t="s">
        <v>245</v>
      </c>
      <c r="L10" s="81" t="s">
        <v>205</v>
      </c>
      <c r="M10" s="80" t="s">
        <v>233</v>
      </c>
      <c r="R10" s="5" t="s">
        <v>63</v>
      </c>
      <c r="S10" s="83" t="s">
        <v>262</v>
      </c>
      <c r="T10" s="80">
        <v>1</v>
      </c>
      <c r="V10" s="41">
        <v>101</v>
      </c>
      <c r="W10" s="40" t="s">
        <v>7</v>
      </c>
      <c r="X10" s="81"/>
    </row>
    <row r="11" spans="1:24" ht="13.5">
      <c r="A11" s="41">
        <v>2</v>
      </c>
      <c r="B11" s="40" t="s">
        <v>8</v>
      </c>
      <c r="D11" s="80" t="s">
        <v>299</v>
      </c>
      <c r="F11" s="5" t="s">
        <v>64</v>
      </c>
      <c r="G11" s="5" t="s">
        <v>263</v>
      </c>
      <c r="I11" s="5" t="s">
        <v>66</v>
      </c>
      <c r="J11" s="5" t="s">
        <v>246</v>
      </c>
      <c r="L11" s="81" t="s">
        <v>206</v>
      </c>
      <c r="M11" s="80" t="s">
        <v>234</v>
      </c>
      <c r="R11" s="5" t="s">
        <v>64</v>
      </c>
      <c r="S11" s="83" t="s">
        <v>263</v>
      </c>
      <c r="T11" s="80">
        <v>1</v>
      </c>
      <c r="V11" s="41">
        <v>102</v>
      </c>
      <c r="W11" s="40" t="s">
        <v>145</v>
      </c>
      <c r="X11" s="81"/>
    </row>
    <row r="12" spans="1:24" ht="13.5">
      <c r="A12" s="41">
        <v>3</v>
      </c>
      <c r="B12" s="40" t="s">
        <v>9</v>
      </c>
      <c r="D12" s="80" t="s">
        <v>300</v>
      </c>
      <c r="F12" s="5" t="s">
        <v>67</v>
      </c>
      <c r="G12" s="5" t="s">
        <v>276</v>
      </c>
      <c r="I12" s="5" t="s">
        <v>68</v>
      </c>
      <c r="J12" s="5" t="s">
        <v>247</v>
      </c>
      <c r="L12" s="81" t="s">
        <v>207</v>
      </c>
      <c r="M12" s="80" t="s">
        <v>235</v>
      </c>
      <c r="R12" s="5" t="s">
        <v>67</v>
      </c>
      <c r="S12" s="83" t="s">
        <v>276</v>
      </c>
      <c r="T12" s="80">
        <v>1</v>
      </c>
      <c r="V12" s="41">
        <v>103</v>
      </c>
      <c r="W12" s="40" t="s">
        <v>146</v>
      </c>
      <c r="X12" s="81"/>
    </row>
    <row r="13" spans="1:24" ht="13.5">
      <c r="A13" s="41">
        <v>4</v>
      </c>
      <c r="B13" s="40" t="s">
        <v>10</v>
      </c>
      <c r="D13" s="80" t="s">
        <v>224</v>
      </c>
      <c r="F13" s="5" t="s">
        <v>68</v>
      </c>
      <c r="G13" s="5" t="s">
        <v>264</v>
      </c>
      <c r="I13" s="5" t="s">
        <v>69</v>
      </c>
      <c r="J13" s="5" t="s">
        <v>248</v>
      </c>
      <c r="L13" s="81" t="s">
        <v>208</v>
      </c>
      <c r="M13" s="80" t="s">
        <v>236</v>
      </c>
      <c r="R13" s="5" t="s">
        <v>68</v>
      </c>
      <c r="S13" s="83" t="s">
        <v>264</v>
      </c>
      <c r="T13" s="80">
        <v>1</v>
      </c>
      <c r="V13" s="41">
        <v>104</v>
      </c>
      <c r="W13" s="40" t="s">
        <v>147</v>
      </c>
      <c r="X13" s="81"/>
    </row>
    <row r="14" spans="1:24" ht="13.5">
      <c r="A14" s="41">
        <v>5</v>
      </c>
      <c r="B14" s="40" t="s">
        <v>11</v>
      </c>
      <c r="F14" s="5" t="s">
        <v>69</v>
      </c>
      <c r="G14" s="5" t="s">
        <v>265</v>
      </c>
      <c r="I14" s="5" t="s">
        <v>70</v>
      </c>
      <c r="J14" s="5" t="s">
        <v>249</v>
      </c>
      <c r="L14" s="81" t="s">
        <v>209</v>
      </c>
      <c r="M14" s="80" t="s">
        <v>237</v>
      </c>
      <c r="R14" s="5" t="s">
        <v>69</v>
      </c>
      <c r="S14" s="83" t="s">
        <v>265</v>
      </c>
      <c r="T14" s="80">
        <v>2</v>
      </c>
      <c r="V14" s="41">
        <v>105</v>
      </c>
      <c r="W14" s="40" t="s">
        <v>148</v>
      </c>
      <c r="X14" s="81"/>
    </row>
    <row r="15" spans="1:24" ht="13.5">
      <c r="A15" s="41">
        <v>6</v>
      </c>
      <c r="B15" s="40" t="s">
        <v>12</v>
      </c>
      <c r="D15" s="80" t="s">
        <v>225</v>
      </c>
      <c r="F15" s="5" t="s">
        <v>70</v>
      </c>
      <c r="G15" s="5" t="s">
        <v>266</v>
      </c>
      <c r="I15" s="5" t="s">
        <v>71</v>
      </c>
      <c r="J15" s="5" t="s">
        <v>250</v>
      </c>
      <c r="L15" s="81" t="s">
        <v>210</v>
      </c>
      <c r="M15" s="80" t="s">
        <v>238</v>
      </c>
      <c r="R15" s="5" t="s">
        <v>70</v>
      </c>
      <c r="S15" s="83" t="s">
        <v>266</v>
      </c>
      <c r="T15" s="80">
        <v>2</v>
      </c>
      <c r="V15" s="41">
        <v>106</v>
      </c>
      <c r="W15" s="40" t="s">
        <v>149</v>
      </c>
      <c r="X15" s="81"/>
    </row>
    <row r="16" spans="1:24" ht="13.5">
      <c r="A16" s="41">
        <v>7</v>
      </c>
      <c r="B16" s="40" t="s">
        <v>13</v>
      </c>
      <c r="D16" s="80" t="s">
        <v>96</v>
      </c>
      <c r="F16" s="5" t="s">
        <v>71</v>
      </c>
      <c r="G16" s="5" t="s">
        <v>267</v>
      </c>
      <c r="I16" s="5" t="s">
        <v>72</v>
      </c>
      <c r="J16" s="5" t="s">
        <v>251</v>
      </c>
      <c r="R16" s="5" t="s">
        <v>71</v>
      </c>
      <c r="S16" s="83" t="s">
        <v>267</v>
      </c>
      <c r="T16" s="80">
        <v>2</v>
      </c>
      <c r="V16" s="41">
        <v>107</v>
      </c>
      <c r="W16" s="40" t="s">
        <v>150</v>
      </c>
      <c r="X16" s="81"/>
    </row>
    <row r="17" spans="1:24" ht="13.5">
      <c r="A17" s="41">
        <v>8</v>
      </c>
      <c r="B17" s="40" t="s">
        <v>14</v>
      </c>
      <c r="D17" s="80" t="s">
        <v>97</v>
      </c>
      <c r="F17" s="5" t="s">
        <v>72</v>
      </c>
      <c r="G17" s="5" t="s">
        <v>268</v>
      </c>
      <c r="I17" s="5" t="s">
        <v>75</v>
      </c>
      <c r="J17" s="5" t="s">
        <v>252</v>
      </c>
      <c r="R17" s="5" t="s">
        <v>72</v>
      </c>
      <c r="S17" s="83" t="s">
        <v>268</v>
      </c>
      <c r="T17" s="80">
        <v>2</v>
      </c>
      <c r="V17" s="41">
        <v>108</v>
      </c>
      <c r="W17" s="40" t="s">
        <v>151</v>
      </c>
      <c r="X17" s="81"/>
    </row>
    <row r="18" spans="1:24" ht="13.5">
      <c r="A18" s="41">
        <v>9</v>
      </c>
      <c r="B18" s="40" t="s">
        <v>15</v>
      </c>
      <c r="F18" s="5" t="s">
        <v>73</v>
      </c>
      <c r="G18" s="5" t="s">
        <v>269</v>
      </c>
      <c r="I18" s="5" t="s">
        <v>78</v>
      </c>
      <c r="J18" s="5" t="s">
        <v>253</v>
      </c>
      <c r="M18" s="80" t="s">
        <v>211</v>
      </c>
      <c r="R18" s="5" t="s">
        <v>289</v>
      </c>
      <c r="S18" s="83" t="s">
        <v>269</v>
      </c>
      <c r="T18" s="80">
        <v>2</v>
      </c>
      <c r="V18" s="41">
        <v>109</v>
      </c>
      <c r="W18" s="40" t="s">
        <v>152</v>
      </c>
      <c r="X18" s="81"/>
    </row>
    <row r="19" spans="1:24" ht="13.5">
      <c r="A19" s="41">
        <v>10</v>
      </c>
      <c r="B19" s="40" t="s">
        <v>16</v>
      </c>
      <c r="D19" s="80" t="s">
        <v>226</v>
      </c>
      <c r="F19" s="5" t="s">
        <v>74</v>
      </c>
      <c r="G19" s="5" t="s">
        <v>270</v>
      </c>
      <c r="I19" s="5" t="s">
        <v>81</v>
      </c>
      <c r="J19" s="5" t="s">
        <v>254</v>
      </c>
      <c r="R19" s="5" t="s">
        <v>290</v>
      </c>
      <c r="S19" s="83" t="s">
        <v>270</v>
      </c>
      <c r="T19" s="80">
        <v>2</v>
      </c>
      <c r="V19" s="41">
        <v>110</v>
      </c>
      <c r="W19" s="40" t="s">
        <v>153</v>
      </c>
      <c r="X19" s="81"/>
    </row>
    <row r="20" spans="1:24" ht="13.5">
      <c r="A20" s="41">
        <v>11</v>
      </c>
      <c r="B20" s="40" t="s">
        <v>17</v>
      </c>
      <c r="D20" s="80" t="s">
        <v>297</v>
      </c>
      <c r="F20" s="5" t="s">
        <v>76</v>
      </c>
      <c r="G20" s="5" t="s">
        <v>271</v>
      </c>
      <c r="I20" s="5" t="s">
        <v>83</v>
      </c>
      <c r="J20" s="5" t="s">
        <v>255</v>
      </c>
      <c r="L20" s="81" t="s">
        <v>199</v>
      </c>
      <c r="M20" s="80" t="s">
        <v>277</v>
      </c>
      <c r="R20" s="5" t="s">
        <v>291</v>
      </c>
      <c r="S20" s="83" t="s">
        <v>271</v>
      </c>
      <c r="T20" s="80">
        <v>2</v>
      </c>
      <c r="V20" s="41">
        <v>111</v>
      </c>
      <c r="W20" s="40" t="s">
        <v>154</v>
      </c>
      <c r="X20" s="81"/>
    </row>
    <row r="21" spans="1:24" ht="13.5">
      <c r="A21" s="41">
        <v>12</v>
      </c>
      <c r="B21" s="40" t="s">
        <v>18</v>
      </c>
      <c r="F21" s="5" t="s">
        <v>77</v>
      </c>
      <c r="G21" s="5" t="s">
        <v>272</v>
      </c>
      <c r="L21" s="81" t="s">
        <v>200</v>
      </c>
      <c r="M21" s="80" t="s">
        <v>278</v>
      </c>
      <c r="R21" s="5" t="s">
        <v>292</v>
      </c>
      <c r="S21" s="83" t="s">
        <v>272</v>
      </c>
      <c r="T21" s="80">
        <v>2</v>
      </c>
      <c r="V21" s="41">
        <v>112</v>
      </c>
      <c r="W21" s="40" t="s">
        <v>155</v>
      </c>
      <c r="X21" s="81"/>
    </row>
    <row r="22" spans="1:24" ht="13.5">
      <c r="A22" s="41">
        <v>13</v>
      </c>
      <c r="B22" s="40" t="s">
        <v>19</v>
      </c>
      <c r="F22" s="5" t="s">
        <v>79</v>
      </c>
      <c r="G22" s="5" t="s">
        <v>273</v>
      </c>
      <c r="L22" s="81" t="s">
        <v>202</v>
      </c>
      <c r="M22" s="80" t="s">
        <v>279</v>
      </c>
      <c r="R22" s="5" t="s">
        <v>293</v>
      </c>
      <c r="S22" s="83" t="s">
        <v>273</v>
      </c>
      <c r="T22" s="80">
        <v>2</v>
      </c>
      <c r="V22" s="41">
        <v>113</v>
      </c>
      <c r="W22" s="40" t="s">
        <v>156</v>
      </c>
      <c r="X22" s="81"/>
    </row>
    <row r="23" spans="1:24" ht="13.5">
      <c r="A23" s="41">
        <v>14</v>
      </c>
      <c r="B23" s="40" t="s">
        <v>20</v>
      </c>
      <c r="D23" s="80" t="s">
        <v>118</v>
      </c>
      <c r="F23" s="5" t="s">
        <v>80</v>
      </c>
      <c r="G23" s="5" t="s">
        <v>274</v>
      </c>
      <c r="L23" s="81" t="s">
        <v>203</v>
      </c>
      <c r="M23" s="80" t="s">
        <v>280</v>
      </c>
      <c r="R23" s="5" t="s">
        <v>294</v>
      </c>
      <c r="S23" s="83" t="s">
        <v>274</v>
      </c>
      <c r="T23" s="80">
        <v>2</v>
      </c>
      <c r="V23" s="41">
        <v>114</v>
      </c>
      <c r="W23" s="40" t="s">
        <v>20</v>
      </c>
      <c r="X23" s="81"/>
    </row>
    <row r="24" spans="1:24" ht="13.5">
      <c r="A24" s="41">
        <v>15</v>
      </c>
      <c r="B24" s="40" t="s">
        <v>21</v>
      </c>
      <c r="D24" s="80" t="s">
        <v>108</v>
      </c>
      <c r="F24" s="5" t="s">
        <v>82</v>
      </c>
      <c r="G24" s="5" t="s">
        <v>275</v>
      </c>
      <c r="L24" s="81" t="s">
        <v>212</v>
      </c>
      <c r="M24" s="80" t="s">
        <v>281</v>
      </c>
      <c r="R24" s="5" t="s">
        <v>82</v>
      </c>
      <c r="S24" s="83" t="s">
        <v>275</v>
      </c>
      <c r="T24" s="80">
        <v>2</v>
      </c>
      <c r="V24" s="41">
        <v>115</v>
      </c>
      <c r="W24" s="40" t="s">
        <v>157</v>
      </c>
      <c r="X24" s="81"/>
    </row>
    <row r="25" spans="1:24" ht="13.5">
      <c r="A25" s="41">
        <v>16</v>
      </c>
      <c r="B25" s="40" t="s">
        <v>22</v>
      </c>
      <c r="D25" s="80" t="s">
        <v>109</v>
      </c>
      <c r="L25" s="81" t="s">
        <v>206</v>
      </c>
      <c r="M25" s="80" t="s">
        <v>282</v>
      </c>
      <c r="R25" s="5" t="s">
        <v>288</v>
      </c>
      <c r="S25" s="83" t="s">
        <v>239</v>
      </c>
      <c r="T25" s="80">
        <v>1</v>
      </c>
      <c r="V25" s="41">
        <v>116</v>
      </c>
      <c r="W25" s="40" t="s">
        <v>158</v>
      </c>
      <c r="X25" s="81"/>
    </row>
    <row r="26" spans="1:24" ht="13.5">
      <c r="A26" s="41">
        <v>17</v>
      </c>
      <c r="B26" s="40" t="s">
        <v>23</v>
      </c>
      <c r="D26" s="80" t="s">
        <v>110</v>
      </c>
      <c r="L26" s="81" t="s">
        <v>208</v>
      </c>
      <c r="M26" s="80" t="s">
        <v>283</v>
      </c>
      <c r="R26" s="5" t="s">
        <v>57</v>
      </c>
      <c r="S26" s="83" t="s">
        <v>240</v>
      </c>
      <c r="T26" s="80">
        <v>1</v>
      </c>
      <c r="V26" s="41">
        <v>117</v>
      </c>
      <c r="W26" s="40" t="s">
        <v>159</v>
      </c>
      <c r="X26" s="81"/>
    </row>
    <row r="27" spans="1:24" ht="13.5">
      <c r="A27" s="41">
        <v>18</v>
      </c>
      <c r="B27" s="40" t="s">
        <v>24</v>
      </c>
      <c r="D27" s="80" t="s">
        <v>111</v>
      </c>
      <c r="L27" s="81" t="s">
        <v>213</v>
      </c>
      <c r="M27" s="80" t="s">
        <v>284</v>
      </c>
      <c r="R27" s="5" t="s">
        <v>58</v>
      </c>
      <c r="S27" s="83" t="s">
        <v>241</v>
      </c>
      <c r="T27" s="80">
        <v>1</v>
      </c>
      <c r="V27" s="41">
        <v>118</v>
      </c>
      <c r="W27" s="40" t="s">
        <v>160</v>
      </c>
      <c r="X27" s="81"/>
    </row>
    <row r="28" spans="1:24" ht="13.5">
      <c r="A28" s="42">
        <v>19</v>
      </c>
      <c r="B28" s="40" t="s">
        <v>25</v>
      </c>
      <c r="D28" s="80" t="s">
        <v>112</v>
      </c>
      <c r="L28" s="81" t="s">
        <v>214</v>
      </c>
      <c r="M28" s="80" t="s">
        <v>285</v>
      </c>
      <c r="R28" s="5" t="s">
        <v>59</v>
      </c>
      <c r="S28" s="83" t="s">
        <v>242</v>
      </c>
      <c r="T28" s="80">
        <v>1</v>
      </c>
      <c r="V28" s="42">
        <v>119</v>
      </c>
      <c r="W28" s="40" t="s">
        <v>161</v>
      </c>
      <c r="X28" s="81"/>
    </row>
    <row r="29" spans="1:24" ht="13.5">
      <c r="A29" s="42">
        <v>20</v>
      </c>
      <c r="B29" s="40" t="s">
        <v>26</v>
      </c>
      <c r="D29" s="80" t="s">
        <v>113</v>
      </c>
      <c r="F29" s="80" t="s">
        <v>92</v>
      </c>
      <c r="G29" s="80" t="s">
        <v>119</v>
      </c>
      <c r="H29" s="80" t="s">
        <v>107</v>
      </c>
      <c r="R29" s="5" t="s">
        <v>60</v>
      </c>
      <c r="S29" s="83" t="s">
        <v>243</v>
      </c>
      <c r="T29" s="80">
        <v>1</v>
      </c>
      <c r="V29" s="42">
        <v>120</v>
      </c>
      <c r="W29" s="40" t="s">
        <v>162</v>
      </c>
      <c r="X29" s="81"/>
    </row>
    <row r="30" spans="1:24" ht="13.5">
      <c r="A30" s="42">
        <v>21</v>
      </c>
      <c r="B30" s="40" t="s">
        <v>27</v>
      </c>
      <c r="D30" s="80" t="s">
        <v>114</v>
      </c>
      <c r="F30" s="80" t="s">
        <v>93</v>
      </c>
      <c r="G30" s="80">
        <v>1200</v>
      </c>
      <c r="H30" s="80">
        <v>1200</v>
      </c>
      <c r="I30" s="80">
        <v>1</v>
      </c>
      <c r="R30" s="5" t="s">
        <v>61</v>
      </c>
      <c r="S30" s="83" t="s">
        <v>244</v>
      </c>
      <c r="T30" s="80">
        <v>1</v>
      </c>
      <c r="V30" s="42">
        <v>121</v>
      </c>
      <c r="W30" s="40" t="s">
        <v>163</v>
      </c>
      <c r="X30" s="81"/>
    </row>
    <row r="31" spans="1:24" ht="13.5">
      <c r="A31" s="42">
        <v>22</v>
      </c>
      <c r="B31" s="40" t="s">
        <v>28</v>
      </c>
      <c r="D31" s="80" t="s">
        <v>115</v>
      </c>
      <c r="F31" s="80" t="s">
        <v>94</v>
      </c>
      <c r="G31" s="80">
        <v>900</v>
      </c>
      <c r="H31" s="80">
        <v>1200</v>
      </c>
      <c r="I31" s="80">
        <v>1</v>
      </c>
      <c r="R31" s="5" t="s">
        <v>65</v>
      </c>
      <c r="S31" s="83" t="s">
        <v>245</v>
      </c>
      <c r="T31" s="80">
        <v>1</v>
      </c>
      <c r="V31" s="42">
        <v>122</v>
      </c>
      <c r="W31" s="40" t="s">
        <v>164</v>
      </c>
      <c r="X31" s="81"/>
    </row>
    <row r="32" spans="1:24" ht="13.5">
      <c r="A32" s="42">
        <v>23</v>
      </c>
      <c r="B32" s="40" t="s">
        <v>29</v>
      </c>
      <c r="D32" s="80" t="s">
        <v>116</v>
      </c>
      <c r="F32" s="80" t="s">
        <v>215</v>
      </c>
      <c r="G32" s="80">
        <v>700</v>
      </c>
      <c r="H32" s="80">
        <v>1200</v>
      </c>
      <c r="I32" s="80">
        <v>2</v>
      </c>
      <c r="L32" s="80">
        <v>1957</v>
      </c>
      <c r="R32" s="5" t="s">
        <v>66</v>
      </c>
      <c r="S32" s="83" t="s">
        <v>246</v>
      </c>
      <c r="T32" s="80">
        <v>1</v>
      </c>
      <c r="V32" s="42">
        <v>123</v>
      </c>
      <c r="W32" s="40" t="s">
        <v>165</v>
      </c>
      <c r="X32" s="81"/>
    </row>
    <row r="33" spans="1:24" ht="13.5">
      <c r="A33" s="42">
        <v>24</v>
      </c>
      <c r="B33" s="40" t="s">
        <v>30</v>
      </c>
      <c r="D33" s="80" t="s">
        <v>117</v>
      </c>
      <c r="F33" s="80" t="s">
        <v>216</v>
      </c>
      <c r="G33" s="80">
        <v>500</v>
      </c>
      <c r="H33" s="80">
        <v>1200</v>
      </c>
      <c r="I33" s="80">
        <v>3</v>
      </c>
      <c r="L33" s="80">
        <v>1958</v>
      </c>
      <c r="R33" s="5" t="s">
        <v>68</v>
      </c>
      <c r="S33" s="83" t="s">
        <v>247</v>
      </c>
      <c r="T33" s="80">
        <v>1</v>
      </c>
      <c r="V33" s="42">
        <v>124</v>
      </c>
      <c r="W33" s="40" t="s">
        <v>166</v>
      </c>
      <c r="X33" s="81"/>
    </row>
    <row r="34" spans="1:24" ht="13.5">
      <c r="A34" s="42">
        <v>25</v>
      </c>
      <c r="B34" s="40" t="s">
        <v>31</v>
      </c>
      <c r="F34" s="80" t="s">
        <v>121</v>
      </c>
      <c r="G34" s="80">
        <v>2100</v>
      </c>
      <c r="H34" s="80">
        <v>2200</v>
      </c>
      <c r="I34" s="80">
        <v>1</v>
      </c>
      <c r="L34" s="80">
        <v>1959</v>
      </c>
      <c r="R34" s="5" t="s">
        <v>69</v>
      </c>
      <c r="S34" s="83" t="s">
        <v>248</v>
      </c>
      <c r="T34" s="80">
        <v>2</v>
      </c>
      <c r="V34" s="42">
        <v>125</v>
      </c>
      <c r="W34" s="40" t="s">
        <v>167</v>
      </c>
      <c r="X34" s="81"/>
    </row>
    <row r="35" spans="1:24" ht="13.5">
      <c r="A35" s="42">
        <v>26</v>
      </c>
      <c r="B35" s="40" t="s">
        <v>32</v>
      </c>
      <c r="F35" s="80" t="s">
        <v>120</v>
      </c>
      <c r="G35" s="80">
        <v>1600</v>
      </c>
      <c r="H35" s="80">
        <v>2200</v>
      </c>
      <c r="I35" s="80">
        <v>1</v>
      </c>
      <c r="L35" s="80">
        <v>1960</v>
      </c>
      <c r="R35" s="5" t="s">
        <v>70</v>
      </c>
      <c r="S35" s="83" t="s">
        <v>249</v>
      </c>
      <c r="T35" s="80">
        <v>2</v>
      </c>
      <c r="V35" s="42">
        <v>126</v>
      </c>
      <c r="W35" s="40" t="s">
        <v>168</v>
      </c>
      <c r="X35" s="81"/>
    </row>
    <row r="36" spans="1:24" ht="13.5">
      <c r="A36" s="42">
        <v>27</v>
      </c>
      <c r="B36" s="40" t="s">
        <v>33</v>
      </c>
      <c r="F36" s="80" t="s">
        <v>217</v>
      </c>
      <c r="G36" s="80">
        <v>1100</v>
      </c>
      <c r="H36" s="80">
        <v>2200</v>
      </c>
      <c r="I36" s="80">
        <v>2</v>
      </c>
      <c r="L36" s="80">
        <v>1961</v>
      </c>
      <c r="R36" s="5" t="s">
        <v>71</v>
      </c>
      <c r="S36" s="83" t="s">
        <v>250</v>
      </c>
      <c r="T36" s="80">
        <v>2</v>
      </c>
      <c r="V36" s="42">
        <v>127</v>
      </c>
      <c r="W36" s="40" t="s">
        <v>169</v>
      </c>
      <c r="X36" s="81"/>
    </row>
    <row r="37" spans="1:24" ht="13.5">
      <c r="A37" s="42">
        <v>28</v>
      </c>
      <c r="B37" s="40" t="s">
        <v>34</v>
      </c>
      <c r="F37" s="80" t="s">
        <v>218</v>
      </c>
      <c r="G37" s="80">
        <v>700</v>
      </c>
      <c r="H37" s="80">
        <v>2200</v>
      </c>
      <c r="I37" s="80">
        <v>3</v>
      </c>
      <c r="L37" s="80">
        <v>1962</v>
      </c>
      <c r="R37" s="5" t="s">
        <v>72</v>
      </c>
      <c r="S37" s="83" t="s">
        <v>251</v>
      </c>
      <c r="T37" s="80">
        <v>2</v>
      </c>
      <c r="V37" s="42">
        <v>128</v>
      </c>
      <c r="W37" s="40" t="s">
        <v>170</v>
      </c>
      <c r="X37" s="81"/>
    </row>
    <row r="38" spans="1:24" ht="13.5">
      <c r="A38" s="42">
        <v>29</v>
      </c>
      <c r="B38" s="40" t="s">
        <v>35</v>
      </c>
      <c r="L38" s="80">
        <v>1963</v>
      </c>
      <c r="R38" s="5" t="s">
        <v>295</v>
      </c>
      <c r="S38" s="83" t="s">
        <v>252</v>
      </c>
      <c r="T38" s="80">
        <v>2</v>
      </c>
      <c r="V38" s="42">
        <v>129</v>
      </c>
      <c r="W38" s="40" t="s">
        <v>171</v>
      </c>
      <c r="X38" s="81"/>
    </row>
    <row r="39" spans="1:24" ht="13.5">
      <c r="A39" s="42">
        <v>30</v>
      </c>
      <c r="B39" s="40" t="s">
        <v>36</v>
      </c>
      <c r="L39" s="80">
        <v>1964</v>
      </c>
      <c r="R39" s="5" t="s">
        <v>78</v>
      </c>
      <c r="S39" s="83" t="s">
        <v>253</v>
      </c>
      <c r="T39" s="80">
        <v>2</v>
      </c>
      <c r="V39" s="42">
        <v>130</v>
      </c>
      <c r="W39" s="40" t="s">
        <v>36</v>
      </c>
      <c r="X39" s="81"/>
    </row>
    <row r="40" spans="1:24" ht="13.5">
      <c r="A40" s="42">
        <v>31</v>
      </c>
      <c r="B40" s="40" t="s">
        <v>37</v>
      </c>
      <c r="L40" s="80">
        <v>1965</v>
      </c>
      <c r="R40" s="5" t="s">
        <v>296</v>
      </c>
      <c r="S40" s="83" t="s">
        <v>254</v>
      </c>
      <c r="T40" s="80">
        <v>2</v>
      </c>
      <c r="V40" s="42">
        <v>131</v>
      </c>
      <c r="W40" s="40" t="s">
        <v>172</v>
      </c>
      <c r="X40" s="81"/>
    </row>
    <row r="41" spans="1:24" ht="13.5">
      <c r="A41" s="42">
        <v>32</v>
      </c>
      <c r="B41" s="40" t="s">
        <v>38</v>
      </c>
      <c r="L41" s="80">
        <v>1966</v>
      </c>
      <c r="R41" s="5" t="s">
        <v>83</v>
      </c>
      <c r="S41" s="83" t="s">
        <v>255</v>
      </c>
      <c r="T41" s="80">
        <v>2</v>
      </c>
      <c r="V41" s="42">
        <v>132</v>
      </c>
      <c r="W41" s="40" t="s">
        <v>173</v>
      </c>
      <c r="X41" s="81"/>
    </row>
    <row r="42" spans="1:24" ht="13.5">
      <c r="A42" s="42">
        <v>33</v>
      </c>
      <c r="B42" s="40" t="s">
        <v>39</v>
      </c>
      <c r="L42" s="80">
        <v>1967</v>
      </c>
      <c r="R42" s="85" t="s">
        <v>199</v>
      </c>
      <c r="S42" s="82" t="s">
        <v>227</v>
      </c>
      <c r="T42" s="80">
        <v>1</v>
      </c>
      <c r="V42" s="42">
        <v>133</v>
      </c>
      <c r="W42" s="40" t="s">
        <v>174</v>
      </c>
      <c r="X42" s="81"/>
    </row>
    <row r="43" spans="1:24" ht="13.5">
      <c r="A43" s="42">
        <v>34</v>
      </c>
      <c r="B43" s="40" t="s">
        <v>40</v>
      </c>
      <c r="L43" s="80">
        <v>1968</v>
      </c>
      <c r="R43" s="85" t="s">
        <v>200</v>
      </c>
      <c r="S43" s="82" t="s">
        <v>228</v>
      </c>
      <c r="T43" s="80">
        <v>1</v>
      </c>
      <c r="V43" s="42">
        <v>134</v>
      </c>
      <c r="W43" s="40" t="s">
        <v>175</v>
      </c>
      <c r="X43" s="81"/>
    </row>
    <row r="44" spans="1:24" ht="13.5">
      <c r="A44" s="42">
        <v>35</v>
      </c>
      <c r="B44" s="40" t="s">
        <v>49</v>
      </c>
      <c r="L44" s="80">
        <v>1969</v>
      </c>
      <c r="R44" s="85" t="s">
        <v>201</v>
      </c>
      <c r="S44" s="82" t="s">
        <v>229</v>
      </c>
      <c r="T44" s="80">
        <v>1</v>
      </c>
      <c r="V44" s="42">
        <v>135</v>
      </c>
      <c r="W44" s="40" t="s">
        <v>176</v>
      </c>
      <c r="X44" s="81"/>
    </row>
    <row r="45" spans="1:24" ht="13.5">
      <c r="A45" s="42">
        <v>40</v>
      </c>
      <c r="B45" s="40" t="s">
        <v>41</v>
      </c>
      <c r="L45" s="80">
        <v>1970</v>
      </c>
      <c r="R45" s="85" t="s">
        <v>202</v>
      </c>
      <c r="S45" s="82" t="s">
        <v>230</v>
      </c>
      <c r="T45" s="80">
        <v>1</v>
      </c>
      <c r="V45" s="42">
        <v>140</v>
      </c>
      <c r="W45" s="40" t="s">
        <v>181</v>
      </c>
      <c r="X45" s="81"/>
    </row>
    <row r="46" spans="1:24" ht="13.5">
      <c r="A46" s="42">
        <v>41</v>
      </c>
      <c r="B46" s="40" t="s">
        <v>42</v>
      </c>
      <c r="L46" s="80">
        <v>1971</v>
      </c>
      <c r="R46" s="85" t="s">
        <v>203</v>
      </c>
      <c r="S46" s="82" t="s">
        <v>231</v>
      </c>
      <c r="T46" s="80">
        <v>1</v>
      </c>
      <c r="V46" s="42">
        <v>141</v>
      </c>
      <c r="W46" s="40" t="s">
        <v>182</v>
      </c>
      <c r="X46" s="81"/>
    </row>
    <row r="47" spans="1:24" ht="13.5">
      <c r="A47" s="42">
        <v>42</v>
      </c>
      <c r="B47" s="40" t="s">
        <v>43</v>
      </c>
      <c r="L47" s="80">
        <v>1972</v>
      </c>
      <c r="R47" s="85" t="s">
        <v>204</v>
      </c>
      <c r="S47" s="82" t="s">
        <v>232</v>
      </c>
      <c r="T47" s="80">
        <v>1</v>
      </c>
      <c r="V47" s="42">
        <v>142</v>
      </c>
      <c r="W47" s="40" t="s">
        <v>183</v>
      </c>
      <c r="X47" s="81"/>
    </row>
    <row r="48" spans="1:24" ht="13.5">
      <c r="A48" s="42">
        <v>43</v>
      </c>
      <c r="B48" s="40" t="s">
        <v>44</v>
      </c>
      <c r="L48" s="80">
        <v>1973</v>
      </c>
      <c r="R48" s="85" t="s">
        <v>205</v>
      </c>
      <c r="S48" s="82" t="s">
        <v>233</v>
      </c>
      <c r="T48" s="80">
        <v>1</v>
      </c>
      <c r="V48" s="42">
        <v>143</v>
      </c>
      <c r="W48" s="40" t="s">
        <v>184</v>
      </c>
      <c r="X48" s="81"/>
    </row>
    <row r="49" spans="1:24" ht="13.5">
      <c r="A49" s="42">
        <v>44</v>
      </c>
      <c r="B49" s="40" t="s">
        <v>45</v>
      </c>
      <c r="L49" s="80">
        <v>1974</v>
      </c>
      <c r="R49" s="85" t="s">
        <v>206</v>
      </c>
      <c r="S49" s="82" t="s">
        <v>234</v>
      </c>
      <c r="T49" s="80">
        <v>2</v>
      </c>
      <c r="V49" s="42">
        <v>144</v>
      </c>
      <c r="W49" s="40" t="s">
        <v>185</v>
      </c>
      <c r="X49" s="81"/>
    </row>
    <row r="50" spans="1:24" ht="13.5">
      <c r="A50" s="42">
        <v>45</v>
      </c>
      <c r="B50" s="40" t="s">
        <v>46</v>
      </c>
      <c r="L50" s="80">
        <v>1975</v>
      </c>
      <c r="R50" s="85" t="s">
        <v>207</v>
      </c>
      <c r="S50" s="82" t="s">
        <v>235</v>
      </c>
      <c r="T50" s="80">
        <v>2</v>
      </c>
      <c r="V50" s="42">
        <v>145</v>
      </c>
      <c r="W50" s="40" t="s">
        <v>186</v>
      </c>
      <c r="X50" s="81"/>
    </row>
    <row r="51" spans="1:24" ht="13.5">
      <c r="A51" s="42">
        <v>46</v>
      </c>
      <c r="B51" s="40" t="s">
        <v>47</v>
      </c>
      <c r="L51" s="80">
        <v>1976</v>
      </c>
      <c r="R51" s="85" t="s">
        <v>208</v>
      </c>
      <c r="S51" s="82" t="s">
        <v>236</v>
      </c>
      <c r="T51" s="80">
        <v>2</v>
      </c>
      <c r="V51" s="42">
        <v>146</v>
      </c>
      <c r="W51" s="40" t="s">
        <v>47</v>
      </c>
      <c r="X51" s="81"/>
    </row>
    <row r="52" spans="1:23" ht="13.5">
      <c r="A52" s="42">
        <v>47</v>
      </c>
      <c r="B52" s="40" t="s">
        <v>48</v>
      </c>
      <c r="L52" s="80">
        <v>1977</v>
      </c>
      <c r="R52" s="85" t="s">
        <v>209</v>
      </c>
      <c r="S52" s="82" t="s">
        <v>237</v>
      </c>
      <c r="T52" s="80">
        <v>2</v>
      </c>
      <c r="V52" s="42">
        <v>147</v>
      </c>
      <c r="W52" s="40" t="s">
        <v>187</v>
      </c>
    </row>
    <row r="53" spans="12:20" ht="13.5">
      <c r="L53" s="80">
        <v>1978</v>
      </c>
      <c r="R53" s="85" t="s">
        <v>210</v>
      </c>
      <c r="S53" s="82" t="s">
        <v>238</v>
      </c>
      <c r="T53" s="80">
        <v>2</v>
      </c>
    </row>
    <row r="54" spans="12:20" ht="13.5">
      <c r="L54" s="80">
        <v>1979</v>
      </c>
      <c r="R54" s="85" t="s">
        <v>199</v>
      </c>
      <c r="S54" s="82" t="s">
        <v>277</v>
      </c>
      <c r="T54" s="80">
        <v>1</v>
      </c>
    </row>
    <row r="55" spans="12:20" ht="13.5">
      <c r="L55" s="80">
        <v>1980</v>
      </c>
      <c r="R55" s="85" t="s">
        <v>200</v>
      </c>
      <c r="S55" s="82" t="s">
        <v>278</v>
      </c>
      <c r="T55" s="80">
        <v>1</v>
      </c>
    </row>
    <row r="56" spans="12:20" ht="13.5">
      <c r="L56" s="80">
        <v>1981</v>
      </c>
      <c r="R56" s="85" t="s">
        <v>202</v>
      </c>
      <c r="S56" s="82" t="s">
        <v>279</v>
      </c>
      <c r="T56" s="80">
        <v>1</v>
      </c>
    </row>
    <row r="57" spans="12:20" ht="13.5">
      <c r="L57" s="80">
        <v>1982</v>
      </c>
      <c r="R57" s="85" t="s">
        <v>203</v>
      </c>
      <c r="S57" s="82" t="s">
        <v>280</v>
      </c>
      <c r="T57" s="80">
        <v>1</v>
      </c>
    </row>
    <row r="58" spans="12:20" ht="13.5">
      <c r="L58" s="80">
        <v>1983</v>
      </c>
      <c r="R58" s="85" t="s">
        <v>212</v>
      </c>
      <c r="S58" s="82" t="s">
        <v>281</v>
      </c>
      <c r="T58" s="80">
        <v>1</v>
      </c>
    </row>
    <row r="59" spans="12:20" ht="13.5">
      <c r="L59" s="80">
        <v>1984</v>
      </c>
      <c r="R59" s="85" t="s">
        <v>206</v>
      </c>
      <c r="S59" s="82" t="s">
        <v>282</v>
      </c>
      <c r="T59" s="80">
        <v>2</v>
      </c>
    </row>
    <row r="60" spans="12:20" ht="13.5">
      <c r="L60" s="80">
        <v>1985</v>
      </c>
      <c r="R60" s="85" t="s">
        <v>208</v>
      </c>
      <c r="S60" s="82" t="s">
        <v>283</v>
      </c>
      <c r="T60" s="80">
        <v>2</v>
      </c>
    </row>
    <row r="61" spans="12:20" ht="13.5">
      <c r="L61" s="80">
        <v>1986</v>
      </c>
      <c r="R61" s="85" t="s">
        <v>213</v>
      </c>
      <c r="S61" s="82" t="s">
        <v>284</v>
      </c>
      <c r="T61" s="80">
        <v>2</v>
      </c>
    </row>
    <row r="62" spans="12:20" ht="13.5">
      <c r="L62" s="80">
        <v>1987</v>
      </c>
      <c r="R62" s="85" t="s">
        <v>214</v>
      </c>
      <c r="S62" s="82" t="s">
        <v>285</v>
      </c>
      <c r="T62" s="80">
        <v>2</v>
      </c>
    </row>
    <row r="63" spans="12:18" ht="13.5">
      <c r="L63" s="80">
        <v>1988</v>
      </c>
      <c r="R63" s="85"/>
    </row>
    <row r="64" spans="12:18" ht="13.5">
      <c r="L64" s="80">
        <v>1989</v>
      </c>
      <c r="R64" s="85"/>
    </row>
    <row r="65" ht="13.5">
      <c r="L65" s="80">
        <v>1990</v>
      </c>
    </row>
    <row r="66" ht="13.5">
      <c r="L66" s="80">
        <v>1991</v>
      </c>
    </row>
    <row r="67" ht="13.5">
      <c r="L67" s="80">
        <v>1992</v>
      </c>
    </row>
    <row r="68" ht="13.5">
      <c r="L68" s="80">
        <v>1993</v>
      </c>
    </row>
    <row r="69" ht="13.5">
      <c r="L69" s="80">
        <v>1994</v>
      </c>
    </row>
    <row r="70" ht="13.5">
      <c r="L70" s="80">
        <v>1995</v>
      </c>
    </row>
    <row r="71" ht="13.5">
      <c r="L71" s="80">
        <v>1996</v>
      </c>
    </row>
    <row r="72" ht="13.5">
      <c r="L72" s="80">
        <v>1997</v>
      </c>
    </row>
    <row r="73" ht="13.5">
      <c r="L73" s="80">
        <v>1998</v>
      </c>
    </row>
    <row r="74" ht="13.5">
      <c r="L74" s="80">
        <v>1999</v>
      </c>
    </row>
    <row r="75" ht="13.5">
      <c r="L75" s="80">
        <v>2000</v>
      </c>
    </row>
    <row r="76" ht="13.5">
      <c r="L76" s="80">
        <v>2001</v>
      </c>
    </row>
    <row r="77" ht="13.5">
      <c r="L77" s="80">
        <v>2002</v>
      </c>
    </row>
    <row r="78" ht="13.5">
      <c r="L78" s="80">
        <v>2003</v>
      </c>
    </row>
    <row r="79" ht="13.5">
      <c r="L79" s="80">
        <v>2004</v>
      </c>
    </row>
    <row r="80" ht="13.5">
      <c r="L80" s="80">
        <v>2005</v>
      </c>
    </row>
    <row r="81" ht="13.5">
      <c r="L81" s="80">
        <v>2006</v>
      </c>
    </row>
    <row r="82" ht="13.5">
      <c r="L82" s="80">
        <v>2007</v>
      </c>
    </row>
    <row r="83" ht="13.5">
      <c r="L83" s="80">
        <v>2008</v>
      </c>
    </row>
    <row r="84" ht="13.5">
      <c r="L84" s="80">
        <v>2009</v>
      </c>
    </row>
    <row r="85" ht="13.5">
      <c r="L85" s="80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O3"/>
  <sheetViews>
    <sheetView zoomScalePageLayoutView="0" workbookViewId="0" topLeftCell="A1">
      <selection activeCell="A3" sqref="A3:N3"/>
    </sheetView>
  </sheetViews>
  <sheetFormatPr defaultColWidth="9.140625" defaultRowHeight="15"/>
  <cols>
    <col min="1" max="1" width="19.140625" style="54" bestFit="1" customWidth="1"/>
    <col min="2" max="2" width="11.57421875" style="54" bestFit="1" customWidth="1"/>
    <col min="3" max="3" width="4.8515625" style="54" customWidth="1"/>
    <col min="4" max="5" width="5.421875" style="54" bestFit="1" customWidth="1"/>
    <col min="6" max="6" width="7.421875" style="54" bestFit="1" customWidth="1"/>
    <col min="7" max="7" width="6.57421875" style="54" bestFit="1" customWidth="1"/>
    <col min="8" max="8" width="7.421875" style="54" bestFit="1" customWidth="1"/>
    <col min="9" max="9" width="6.57421875" style="54" bestFit="1" customWidth="1"/>
    <col min="10" max="10" width="9.421875" style="54" bestFit="1" customWidth="1"/>
    <col min="11" max="11" width="6.57421875" style="54" bestFit="1" customWidth="1"/>
    <col min="12" max="12" width="9.421875" style="54" bestFit="1" customWidth="1"/>
    <col min="13" max="13" width="5.421875" style="54" bestFit="1" customWidth="1"/>
    <col min="14" max="14" width="8.7109375" style="54" bestFit="1" customWidth="1"/>
    <col min="15" max="16384" width="9.00390625" style="54" customWidth="1"/>
  </cols>
  <sheetData>
    <row r="1" spans="1:14" ht="14.25" customHeight="1">
      <c r="A1" s="194" t="s">
        <v>189</v>
      </c>
      <c r="B1" s="199" t="s">
        <v>92</v>
      </c>
      <c r="C1" s="200"/>
      <c r="D1" s="203" t="s">
        <v>86</v>
      </c>
      <c r="E1" s="200"/>
      <c r="F1" s="204" t="s">
        <v>190</v>
      </c>
      <c r="G1" s="205"/>
      <c r="H1" s="204" t="s">
        <v>191</v>
      </c>
      <c r="I1" s="205"/>
      <c r="J1" s="206" t="s">
        <v>192</v>
      </c>
      <c r="K1" s="207"/>
      <c r="L1" s="194" t="s">
        <v>193</v>
      </c>
      <c r="M1" s="194" t="s">
        <v>194</v>
      </c>
      <c r="N1" s="197" t="s">
        <v>195</v>
      </c>
    </row>
    <row r="2" spans="1:14" ht="15" thickBot="1">
      <c r="A2" s="196"/>
      <c r="B2" s="201"/>
      <c r="C2" s="202"/>
      <c r="D2" s="46" t="s">
        <v>54</v>
      </c>
      <c r="E2" s="47" t="s">
        <v>84</v>
      </c>
      <c r="F2" s="48" t="s">
        <v>196</v>
      </c>
      <c r="G2" s="49" t="s">
        <v>107</v>
      </c>
      <c r="H2" s="50" t="s">
        <v>196</v>
      </c>
      <c r="I2" s="51" t="s">
        <v>107</v>
      </c>
      <c r="J2" s="52" t="s">
        <v>197</v>
      </c>
      <c r="K2" s="53" t="s">
        <v>107</v>
      </c>
      <c r="L2" s="195"/>
      <c r="M2" s="196"/>
      <c r="N2" s="198"/>
    </row>
    <row r="3" spans="1:15" ht="31.5" customHeight="1">
      <c r="A3" s="55">
        <f>'申込一覧'!C4</f>
        <v>0</v>
      </c>
      <c r="B3" s="56" t="str">
        <f>IF('申込一覧'!K9="","",'申込一覧'!K9)</f>
        <v>中学校</v>
      </c>
      <c r="C3" s="57">
        <f>IF(B3="","",INDEX('名前'!$I$30:$I$35,MATCH(B3,種別,0)))</f>
        <v>2</v>
      </c>
      <c r="D3" s="58">
        <f>'申込一覧'!D12</f>
        <v>0</v>
      </c>
      <c r="E3" s="59">
        <f>'申込一覧'!E12</f>
        <v>0</v>
      </c>
      <c r="F3" s="60">
        <f>'申込一覧'!D13</f>
        <v>0</v>
      </c>
      <c r="G3" s="61">
        <f>'申込一覧'!D14</f>
        <v>0</v>
      </c>
      <c r="H3" s="62">
        <f>'申込一覧'!E13</f>
        <v>0</v>
      </c>
      <c r="I3" s="63">
        <f>'申込一覧'!E14</f>
        <v>0</v>
      </c>
      <c r="J3" s="64">
        <f>F3+H3</f>
        <v>0</v>
      </c>
      <c r="K3" s="65">
        <f>G3+I3</f>
        <v>0</v>
      </c>
      <c r="L3" s="66">
        <f>'申込一覧'!I15</f>
        <v>0</v>
      </c>
      <c r="M3" s="55"/>
      <c r="N3" s="55">
        <f>IF(L3="","",INT(L3/5000))</f>
        <v>0</v>
      </c>
      <c r="O3" s="54">
        <f>'申込一覧'!F9</f>
        <v>0</v>
      </c>
    </row>
  </sheetData>
  <sheetProtection/>
  <mergeCells count="9">
    <mergeCell ref="L1:L2"/>
    <mergeCell ref="M1:M2"/>
    <mergeCell ref="N1:N2"/>
    <mergeCell ref="A1:A2"/>
    <mergeCell ref="B1:C2"/>
    <mergeCell ref="D1:E1"/>
    <mergeCell ref="F1:G1"/>
    <mergeCell ref="H1:I1"/>
    <mergeCell ref="J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kawai-kenichi-1</dc:creator>
  <cp:keywords/>
  <dc:description/>
  <cp:lastModifiedBy>Sumitomo</cp:lastModifiedBy>
  <cp:lastPrinted>2021-03-09T04:41:37Z</cp:lastPrinted>
  <dcterms:created xsi:type="dcterms:W3CDTF">2010-11-15T02:46:27Z</dcterms:created>
  <dcterms:modified xsi:type="dcterms:W3CDTF">2021-03-18T10:39:20Z</dcterms:modified>
  <cp:category/>
  <cp:version/>
  <cp:contentType/>
  <cp:contentStatus/>
</cp:coreProperties>
</file>